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5" yWindow="3075" windowWidth="14115" windowHeight="4155" activeTab="0"/>
  </bookViews>
  <sheets>
    <sheet name="Share buyback" sheetId="1" r:id="rId1"/>
  </sheets>
  <externalReferences>
    <externalReference r:id="rId4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'Share buyback'!$A$1:$K$500</definedName>
    <definedName name="Euro">13.7603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<sst xmlns="http://schemas.openxmlformats.org/spreadsheetml/2006/main" count="133" uniqueCount="93">
  <si>
    <t>    1,183,040.00</t>
  </si>
  <si>
    <t>Woche 35</t>
  </si>
  <si>
    <t>Woche 36</t>
  </si>
  <si>
    <t>Woche 37</t>
  </si>
  <si>
    <t>Woche 38</t>
  </si>
  <si>
    <t>Woche 39</t>
  </si>
  <si>
    <t>3Q 04</t>
  </si>
  <si>
    <t>4Q 04</t>
  </si>
  <si>
    <t>03/18/2005 </t>
  </si>
  <si>
    <t>Woche 30</t>
  </si>
  <si>
    <t>Woche 29</t>
  </si>
  <si>
    <t>Woche 28</t>
  </si>
  <si>
    <t>Woche 27</t>
  </si>
  <si>
    <t>Woche 26</t>
  </si>
  <si>
    <t>Woche 25</t>
  </si>
  <si>
    <t>Woche 24</t>
  </si>
  <si>
    <t>Woche 23</t>
  </si>
  <si>
    <t>Woche 16</t>
  </si>
  <si>
    <t>Woche 15</t>
  </si>
  <si>
    <t>Woche 14</t>
  </si>
  <si>
    <t>Woche 13</t>
  </si>
  <si>
    <t>Woche 12</t>
  </si>
  <si>
    <t xml:space="preserve">Woche 11 </t>
  </si>
  <si>
    <t>1Q 05</t>
  </si>
  <si>
    <t>2Q 05</t>
  </si>
  <si>
    <t>3Q 05</t>
  </si>
  <si>
    <t>4Q 05</t>
  </si>
  <si>
    <t>KW 12</t>
  </si>
  <si>
    <t>KW 13</t>
  </si>
  <si>
    <t>KW 14</t>
  </si>
  <si>
    <t>KW 15</t>
  </si>
  <si>
    <t>KW 16</t>
  </si>
  <si>
    <t>KW 17</t>
  </si>
  <si>
    <t>KW 20</t>
  </si>
  <si>
    <t>KW 21</t>
  </si>
  <si>
    <t>KW 22</t>
  </si>
  <si>
    <t>KW 23</t>
  </si>
  <si>
    <t>KW 1</t>
  </si>
  <si>
    <t>KW 3</t>
  </si>
  <si>
    <t>KW 4</t>
  </si>
  <si>
    <t>KW 5</t>
  </si>
  <si>
    <t>KW 11</t>
  </si>
  <si>
    <t>KW 52</t>
  </si>
  <si>
    <t>KW 50</t>
  </si>
  <si>
    <t>KW 49</t>
  </si>
  <si>
    <t>KW 48</t>
  </si>
  <si>
    <t>KW 42</t>
  </si>
  <si>
    <t>KW 41</t>
  </si>
  <si>
    <t>KW 40</t>
  </si>
  <si>
    <t>1Q 06</t>
  </si>
  <si>
    <t>KW 35</t>
  </si>
  <si>
    <t>KW 36</t>
  </si>
  <si>
    <t>KW 37</t>
  </si>
  <si>
    <t>KW 38</t>
  </si>
  <si>
    <t>KW 39</t>
  </si>
  <si>
    <t>KW 43</t>
  </si>
  <si>
    <t>Date</t>
  </si>
  <si>
    <t>Total number</t>
  </si>
  <si>
    <t xml:space="preserve">Share of capital stock </t>
  </si>
  <si>
    <t>Year</t>
  </si>
  <si>
    <t>Total</t>
  </si>
  <si>
    <t>Quarterly</t>
  </si>
  <si>
    <t>Weekly</t>
  </si>
  <si>
    <t>Highest price per share in EUR</t>
  </si>
  <si>
    <t>Lowest price per share in EUR</t>
  </si>
  <si>
    <t>Weighted average per share in EUR</t>
  </si>
  <si>
    <t xml:space="preserve">Value of shares bought back in EUR  </t>
  </si>
  <si>
    <t>2Q 06</t>
  </si>
  <si>
    <t>KW 27</t>
  </si>
  <si>
    <t>KW 28</t>
  </si>
  <si>
    <t>KW 29</t>
  </si>
  <si>
    <t>KW 30</t>
  </si>
  <si>
    <t>KW 31</t>
  </si>
  <si>
    <t>KW 34</t>
  </si>
  <si>
    <t>3Q 06</t>
  </si>
  <si>
    <t>KW 46</t>
  </si>
  <si>
    <t>KW 47</t>
  </si>
  <si>
    <t>KW 51</t>
  </si>
  <si>
    <t>Woche 52</t>
  </si>
  <si>
    <t>4Q 06</t>
  </si>
  <si>
    <t>KW 2</t>
  </si>
  <si>
    <t>KW 10</t>
  </si>
  <si>
    <t xml:space="preserve">The Management Board of Telekom Austria resolved to cancel 40 million treasury shares or 8 % of the share capital of Telekom Austria AG on March 19, 2007. 
</t>
  </si>
  <si>
    <t xml:space="preserve">The number of shares was reduced from 500 million to 460 million as of March 19, 2007.
</t>
  </si>
  <si>
    <t>1Q 07</t>
  </si>
  <si>
    <t>Total (without consideration of cancellation)</t>
  </si>
  <si>
    <t>KW 24</t>
  </si>
  <si>
    <t>KW 25</t>
  </si>
  <si>
    <t>KW 26</t>
  </si>
  <si>
    <t>2Q 07</t>
  </si>
  <si>
    <t>KW 32</t>
  </si>
  <si>
    <t>KW 33</t>
  </si>
  <si>
    <t>25.9.2007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</si>
</sst>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öS&quot;\ * #,##0_-;\-&quot;öS&quot;\ * #,##0_-;_-&quot;öS&quot;\ * &quot;-&quot;_-;_-@_-"/>
    <numFmt numFmtId="179" formatCode="_-&quot;öS&quot;\ * #,##0.00_-;\-&quot;öS&quot;\ * #,##0.00_-;_-&quot;öS&quot;\ * &quot;-&quot;??_-;_-@_-"/>
    <numFmt numFmtId="180" formatCode="#,##0.0"/>
    <numFmt numFmtId="181" formatCode="0.0%"/>
    <numFmt numFmtId="182" formatCode="0.000"/>
    <numFmt numFmtId="183" formatCode="#,##0.000"/>
    <numFmt numFmtId="184" formatCode="_-* #,##0\ _P_t_s_-;\-* #,##0\ _P_t_s_-;_-* &quot;-&quot;\ _P_t_s_-;_-@_-"/>
    <numFmt numFmtId="185" formatCode="_-* #,##0.00\ &quot;öS&quot;_-;\-* #,##0.00\ &quot;öS&quot;_-;_-* &quot;-&quot;??\ &quot;öS&quot;_-;_-@_-"/>
    <numFmt numFmtId="186" formatCode="_-* #,##0.00\ _ö_S_-;\-* #,##0.00\ _ö_S_-;_-* &quot;-&quot;??\ _ö_S_-;_-@_-"/>
    <numFmt numFmtId="187" formatCode="#,##0.0_ \P;[Red]\(#,##0.0\)\ \P"/>
    <numFmt numFmtId="188" formatCode="#,##0.0_);\(#,##0.0\)"/>
    <numFmt numFmtId="189" formatCode="#,##0.0\ \P;[Red]\-#,##0.0\ \P"/>
    <numFmt numFmtId="190" formatCode="0.0"/>
    <numFmt numFmtId="191" formatCode="_-* #,##0.0_-;\-* #,##0.0_-;_-* &quot;-&quot;??_-;_-@_-"/>
    <numFmt numFmtId="192" formatCode="_-* #,##0.000_-;\-* #,##0.000_-;_-* &quot;-&quot;??_-;_-@_-"/>
    <numFmt numFmtId="193" formatCode="#,##0,;\-#,##0,"/>
    <numFmt numFmtId="194" formatCode="_-* #,##0_-;\-* #,##0_-;_-* &quot;-&quot;??_-;_-@_-"/>
    <numFmt numFmtId="195" formatCode="#,##0.0;\(#,##0.0\)"/>
    <numFmt numFmtId="196" formatCode="\ #,##0,\ ;\-#,##0.0,;0.0\-"/>
    <numFmt numFmtId="197" formatCode="\ #,##0.0,\ ;\-#,##0.0,;0.0\-"/>
    <numFmt numFmtId="198" formatCode="[$-409]dddd\,\ mmmm\ dd\,\ yyyy"/>
    <numFmt numFmtId="199" formatCode="dd\.mm\.yyyy;@"/>
  </numFmts>
  <fonts count="30">
    <font>
      <sz val="10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MS Sans Serif"/>
      <family val="0"/>
    </font>
    <font>
      <sz val="9"/>
      <name val="Times New Roman"/>
      <family val="0"/>
    </font>
    <font>
      <sz val="10"/>
      <name val="Palatino"/>
      <family val="0"/>
    </font>
    <font>
      <sz val="8"/>
      <name val="Verdana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6"/>
      <color indexed="55"/>
      <name val="Verdana"/>
      <family val="2"/>
    </font>
    <font>
      <sz val="16"/>
      <name val="Arial"/>
      <family val="0"/>
    </font>
    <font>
      <b/>
      <sz val="12"/>
      <name val="Verdana"/>
      <family val="2"/>
    </font>
    <font>
      <sz val="11"/>
      <name val="Verdana"/>
      <family val="2"/>
    </font>
    <font>
      <sz val="11"/>
      <name val="Arial"/>
      <family val="0"/>
    </font>
    <font>
      <sz val="11"/>
      <color indexed="23"/>
      <name val="Verdana"/>
      <family val="2"/>
    </font>
    <font>
      <sz val="10"/>
      <color indexed="23"/>
      <name val="Verdana"/>
      <family val="2"/>
    </font>
    <font>
      <sz val="10"/>
      <color indexed="23"/>
      <name val="Arial"/>
      <family val="0"/>
    </font>
    <font>
      <b/>
      <sz val="11"/>
      <color indexed="23"/>
      <name val="Verdana"/>
      <family val="2"/>
    </font>
    <font>
      <sz val="11"/>
      <color indexed="23"/>
      <name val="Arial"/>
      <family val="0"/>
    </font>
    <font>
      <b/>
      <sz val="10"/>
      <color indexed="23"/>
      <name val="Verdana"/>
      <family val="2"/>
    </font>
    <font>
      <b/>
      <sz val="12"/>
      <color indexed="23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 locked="0"/>
    </xf>
    <xf numFmtId="0" fontId="2" fillId="0" borderId="0">
      <alignment horizontal="center" wrapText="1"/>
      <protection locked="0"/>
    </xf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" borderId="1" applyNumberFormat="0" applyBorder="0" applyAlignment="0" applyProtection="0"/>
    <xf numFmtId="188" fontId="8" fillId="4" borderId="0">
      <alignment/>
      <protection/>
    </xf>
    <xf numFmtId="187" fontId="0" fillId="0" borderId="0" applyNumberFormat="0" applyFill="0" applyBorder="0" applyAlignment="0" applyProtection="0"/>
    <xf numFmtId="188" fontId="0" fillId="5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2">
      <alignment/>
      <protection/>
    </xf>
    <xf numFmtId="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89" fontId="0" fillId="0" borderId="3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1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2" fillId="0" borderId="0">
      <alignment horizontal="center" wrapText="1"/>
      <protection/>
    </xf>
    <xf numFmtId="0" fontId="0" fillId="0" borderId="0">
      <alignment/>
      <protection/>
    </xf>
    <xf numFmtId="0" fontId="0" fillId="0" borderId="4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6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9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95" fontId="17" fillId="0" borderId="0" xfId="54" applyFont="1" applyBorder="1" applyAlignment="1">
      <alignment horizontal="right"/>
      <protection/>
    </xf>
    <xf numFmtId="0" fontId="21" fillId="0" borderId="0" xfId="0" applyFont="1" applyFill="1" applyBorder="1" applyAlignment="1">
      <alignment/>
    </xf>
    <xf numFmtId="2" fontId="16" fillId="7" borderId="0" xfId="0" applyNumberFormat="1" applyFont="1" applyFill="1" applyBorder="1" applyAlignment="1">
      <alignment horizontal="right"/>
    </xf>
    <xf numFmtId="0" fontId="21" fillId="7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3" fontId="16" fillId="7" borderId="0" xfId="0" applyNumberFormat="1" applyFont="1" applyFill="1" applyBorder="1" applyAlignment="1">
      <alignment/>
    </xf>
    <xf numFmtId="180" fontId="16" fillId="7" borderId="0" xfId="0" applyNumberFormat="1" applyFont="1" applyFill="1" applyBorder="1" applyAlignment="1">
      <alignment/>
    </xf>
    <xf numFmtId="0" fontId="16" fillId="7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/>
    </xf>
    <xf numFmtId="3" fontId="16" fillId="0" borderId="6" xfId="0" applyNumberFormat="1" applyFont="1" applyFill="1" applyBorder="1" applyAlignment="1">
      <alignment/>
    </xf>
    <xf numFmtId="10" fontId="16" fillId="0" borderId="6" xfId="0" applyNumberFormat="1" applyFont="1" applyFill="1" applyBorder="1" applyAlignment="1">
      <alignment/>
    </xf>
    <xf numFmtId="2" fontId="16" fillId="0" borderId="6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right"/>
    </xf>
    <xf numFmtId="3" fontId="16" fillId="8" borderId="0" xfId="0" applyNumberFormat="1" applyFont="1" applyFill="1" applyBorder="1" applyAlignment="1">
      <alignment/>
    </xf>
    <xf numFmtId="10" fontId="16" fillId="8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6" fillId="8" borderId="0" xfId="0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/>
    </xf>
    <xf numFmtId="180" fontId="16" fillId="6" borderId="0" xfId="0" applyNumberFormat="1" applyFont="1" applyFill="1" applyBorder="1" applyAlignment="1">
      <alignment/>
    </xf>
    <xf numFmtId="199" fontId="21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3" fontId="16" fillId="6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17" fillId="0" borderId="0" xfId="54" applyNumberFormat="1" applyFont="1" applyBorder="1" applyAlignment="1">
      <alignment horizontal="right"/>
      <protection/>
    </xf>
    <xf numFmtId="3" fontId="13" fillId="2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wrapText="1"/>
    </xf>
    <xf numFmtId="3" fontId="20" fillId="0" borderId="5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/>
    </xf>
    <xf numFmtId="3" fontId="13" fillId="6" borderId="0" xfId="0" applyNumberFormat="1" applyFont="1" applyFill="1" applyBorder="1" applyAlignment="1">
      <alignment/>
    </xf>
    <xf numFmtId="3" fontId="13" fillId="6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0" fontId="13" fillId="0" borderId="0" xfId="0" applyNumberFormat="1" applyFont="1" applyFill="1" applyAlignment="1">
      <alignment/>
    </xf>
    <xf numFmtId="3" fontId="21" fillId="2" borderId="0" xfId="0" applyNumberFormat="1" applyFont="1" applyFill="1" applyBorder="1" applyAlignment="1">
      <alignment/>
    </xf>
    <xf numFmtId="180" fontId="13" fillId="2" borderId="0" xfId="0" applyNumberFormat="1" applyFont="1" applyFill="1" applyBorder="1" applyAlignment="1">
      <alignment/>
    </xf>
    <xf numFmtId="10" fontId="21" fillId="2" borderId="0" xfId="53" applyNumberFormat="1" applyFont="1" applyFill="1" applyBorder="1" applyAlignment="1">
      <alignment/>
    </xf>
    <xf numFmtId="14" fontId="16" fillId="9" borderId="0" xfId="0" applyNumberFormat="1" applyFont="1" applyFill="1" applyBorder="1" applyAlignment="1">
      <alignment horizontal="center"/>
    </xf>
    <xf numFmtId="3" fontId="16" fillId="9" borderId="0" xfId="0" applyNumberFormat="1" applyFont="1" applyFill="1" applyBorder="1" applyAlignment="1">
      <alignment/>
    </xf>
    <xf numFmtId="0" fontId="13" fillId="9" borderId="0" xfId="0" applyFont="1" applyFill="1" applyAlignment="1">
      <alignment/>
    </xf>
    <xf numFmtId="4" fontId="16" fillId="10" borderId="0" xfId="0" applyNumberFormat="1" applyFont="1" applyFill="1" applyBorder="1" applyAlignment="1">
      <alignment horizontal="center"/>
    </xf>
    <xf numFmtId="3" fontId="16" fillId="10" borderId="0" xfId="0" applyNumberFormat="1" applyFont="1" applyFill="1" applyBorder="1" applyAlignment="1">
      <alignment/>
    </xf>
    <xf numFmtId="14" fontId="16" fillId="10" borderId="0" xfId="0" applyNumberFormat="1" applyFont="1" applyFill="1" applyBorder="1" applyAlignment="1">
      <alignment horizontal="center"/>
    </xf>
    <xf numFmtId="3" fontId="16" fillId="10" borderId="0" xfId="0" applyNumberFormat="1" applyFont="1" applyFill="1" applyBorder="1" applyAlignment="1">
      <alignment horizontal="right"/>
    </xf>
    <xf numFmtId="3" fontId="16" fillId="9" borderId="0" xfId="0" applyNumberFormat="1" applyFont="1" applyFill="1" applyBorder="1" applyAlignment="1">
      <alignment horizontal="right"/>
    </xf>
    <xf numFmtId="0" fontId="13" fillId="9" borderId="0" xfId="0" applyFont="1" applyFill="1" applyBorder="1" applyAlignment="1">
      <alignment/>
    </xf>
    <xf numFmtId="180" fontId="16" fillId="10" borderId="0" xfId="0" applyNumberFormat="1" applyFont="1" applyFill="1" applyBorder="1" applyAlignment="1">
      <alignment horizontal="right"/>
    </xf>
    <xf numFmtId="10" fontId="16" fillId="10" borderId="0" xfId="0" applyNumberFormat="1" applyFont="1" applyFill="1" applyBorder="1" applyAlignment="1">
      <alignment/>
    </xf>
    <xf numFmtId="2" fontId="16" fillId="10" borderId="0" xfId="0" applyNumberFormat="1" applyFont="1" applyFill="1" applyBorder="1" applyAlignment="1">
      <alignment horizontal="right"/>
    </xf>
    <xf numFmtId="0" fontId="20" fillId="9" borderId="0" xfId="0" applyNumberFormat="1" applyFont="1" applyFill="1" applyBorder="1" applyAlignment="1">
      <alignment horizontal="center"/>
    </xf>
    <xf numFmtId="3" fontId="20" fillId="9" borderId="0" xfId="0" applyNumberFormat="1" applyFont="1" applyFill="1" applyBorder="1" applyAlignment="1">
      <alignment/>
    </xf>
    <xf numFmtId="4" fontId="16" fillId="10" borderId="0" xfId="0" applyNumberFormat="1" applyFont="1" applyFill="1" applyBorder="1" applyAlignment="1">
      <alignment horizontal="right"/>
    </xf>
    <xf numFmtId="180" fontId="16" fillId="10" borderId="0" xfId="0" applyNumberFormat="1" applyFont="1" applyFill="1" applyBorder="1" applyAlignment="1">
      <alignment/>
    </xf>
    <xf numFmtId="10" fontId="16" fillId="9" borderId="0" xfId="0" applyNumberFormat="1" applyFont="1" applyFill="1" applyBorder="1" applyAlignment="1">
      <alignment/>
    </xf>
    <xf numFmtId="180" fontId="17" fillId="9" borderId="0" xfId="0" applyNumberFormat="1" applyFont="1" applyFill="1" applyBorder="1" applyAlignment="1">
      <alignment/>
    </xf>
    <xf numFmtId="199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80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horizontal="center"/>
    </xf>
    <xf numFmtId="0" fontId="24" fillId="6" borderId="0" xfId="0" applyFont="1" applyFill="1" applyBorder="1" applyAlignment="1">
      <alignment/>
    </xf>
    <xf numFmtId="3" fontId="24" fillId="6" borderId="0" xfId="0" applyNumberFormat="1" applyFont="1" applyFill="1" applyBorder="1" applyAlignment="1">
      <alignment/>
    </xf>
    <xf numFmtId="180" fontId="26" fillId="6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90" fontId="28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/>
    </xf>
    <xf numFmtId="195" fontId="28" fillId="0" borderId="0" xfId="54" applyFont="1" applyBorder="1" applyAlignment="1">
      <alignment horizontal="right"/>
      <protection/>
    </xf>
    <xf numFmtId="3" fontId="24" fillId="6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wrapText="1"/>
    </xf>
    <xf numFmtId="10" fontId="23" fillId="0" borderId="0" xfId="53" applyNumberFormat="1" applyFont="1" applyFill="1" applyBorder="1" applyAlignment="1">
      <alignment/>
    </xf>
    <xf numFmtId="14" fontId="23" fillId="6" borderId="0" xfId="0" applyNumberFormat="1" applyFont="1" applyFill="1" applyBorder="1" applyAlignment="1">
      <alignment horizontal="center"/>
    </xf>
    <xf numFmtId="4" fontId="27" fillId="6" borderId="0" xfId="0" applyNumberFormat="1" applyFont="1" applyFill="1" applyBorder="1" applyAlignment="1">
      <alignment horizontal="right"/>
    </xf>
    <xf numFmtId="3" fontId="23" fillId="6" borderId="0" xfId="0" applyNumberFormat="1" applyFont="1" applyFill="1" applyBorder="1" applyAlignment="1">
      <alignment horizontal="right"/>
    </xf>
    <xf numFmtId="10" fontId="23" fillId="6" borderId="0" xfId="0" applyNumberFormat="1" applyFont="1" applyFill="1" applyBorder="1" applyAlignment="1">
      <alignment/>
    </xf>
    <xf numFmtId="2" fontId="23" fillId="6" borderId="0" xfId="0" applyNumberFormat="1" applyFont="1" applyFill="1" applyBorder="1" applyAlignment="1">
      <alignment horizontal="right"/>
    </xf>
    <xf numFmtId="180" fontId="27" fillId="6" borderId="0" xfId="0" applyNumberFormat="1" applyFont="1" applyFill="1" applyBorder="1" applyAlignment="1">
      <alignment horizontal="right"/>
    </xf>
    <xf numFmtId="10" fontId="23" fillId="6" borderId="0" xfId="53" applyNumberFormat="1" applyFont="1" applyFill="1" applyBorder="1" applyAlignment="1">
      <alignment/>
    </xf>
    <xf numFmtId="195" fontId="23" fillId="0" borderId="0" xfId="54" applyFont="1" applyBorder="1" applyAlignment="1">
      <alignment horizontal="right" wrapText="1"/>
      <protection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/>
    </xf>
    <xf numFmtId="3" fontId="23" fillId="6" borderId="0" xfId="0" applyNumberFormat="1" applyFont="1" applyFill="1" applyBorder="1" applyAlignment="1">
      <alignment/>
    </xf>
    <xf numFmtId="180" fontId="27" fillId="6" borderId="0" xfId="0" applyNumberFormat="1" applyFont="1" applyFill="1" applyBorder="1" applyAlignment="1">
      <alignment/>
    </xf>
    <xf numFmtId="14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10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4" fontId="27" fillId="6" borderId="0" xfId="0" applyNumberFormat="1" applyFont="1" applyFill="1" applyBorder="1" applyAlignment="1">
      <alignment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2" fontId="26" fillId="1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0" fontId="29" fillId="0" borderId="6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7" fillId="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21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/>
    </xf>
  </cellXfs>
  <cellStyles count="45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6mal" xfId="16"/>
    <cellStyle name="args.style" xfId="17"/>
    <cellStyle name="auf tausender" xfId="18"/>
    <cellStyle name="Followed Hyperlink" xfId="19"/>
    <cellStyle name="category" xfId="20"/>
    <cellStyle name="Comma [0]_~ME0234" xfId="21"/>
    <cellStyle name="Comma [2]" xfId="22"/>
    <cellStyle name="Comma_~ME0234" xfId="23"/>
    <cellStyle name="Currency [0]_~ME0234" xfId="24"/>
    <cellStyle name="Currency_~ME0234" xfId="25"/>
    <cellStyle name="Comma" xfId="26"/>
    <cellStyle name="Comma [0]" xfId="27"/>
    <cellStyle name="Footnote" xfId="28"/>
    <cellStyle name="Grey" xfId="29"/>
    <cellStyle name="HEADER" xfId="30"/>
    <cellStyle name="Hyperlink" xfId="31"/>
    <cellStyle name="InLink" xfId="32"/>
    <cellStyle name="Input" xfId="33"/>
    <cellStyle name="Input [yellow]" xfId="34"/>
    <cellStyle name="Input Cells" xfId="35"/>
    <cellStyle name="Input_APV" xfId="36"/>
    <cellStyle name="Linked Cells" xfId="37"/>
    <cellStyle name="Migliaia_Foglio1" xfId="38"/>
    <cellStyle name="Millares [0]_96 Risk" xfId="39"/>
    <cellStyle name="Millares_96 Risk" xfId="40"/>
    <cellStyle name="Model" xfId="41"/>
    <cellStyle name="Moneda [0]_96 Risk" xfId="42"/>
    <cellStyle name="Moneda_96 Risk" xfId="43"/>
    <cellStyle name="neg0.0" xfId="44"/>
    <cellStyle name="normal" xfId="45"/>
    <cellStyle name="Normal - Style1" xfId="46"/>
    <cellStyle name="Normal_~ME0234" xfId="47"/>
    <cellStyle name="Normale_Ratios" xfId="48"/>
    <cellStyle name="Output" xfId="49"/>
    <cellStyle name="per.style" xfId="50"/>
    <cellStyle name="Percent [2]" xfId="51"/>
    <cellStyle name="Percent_DCFKEY" xfId="52"/>
    <cellStyle name="Percent" xfId="53"/>
    <cellStyle name="Standard_Investor Relations Model Guidance" xfId="54"/>
    <cellStyle name="subhead" xfId="55"/>
    <cellStyle name="Title" xfId="56"/>
    <cellStyle name="Currency" xfId="57"/>
    <cellStyle name="Currency [0]" xfId="58"/>
  </cellStyles>
  <dxfs count="1">
    <dxf>
      <border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0033"/>
      <rgbColor rgb="00FECC00"/>
      <rgbColor rgb="00FFFFCC"/>
      <rgbColor rgb="00CCFFFF"/>
      <rgbColor rgb="00DDDDDD"/>
      <rgbColor rgb="00CAE672"/>
      <rgbColor rgb="00E4F2B8"/>
      <rgbColor rgb="00F1F6DE"/>
      <rgbColor rgb="00004071"/>
      <rgbColor rgb="005981AA"/>
      <rgbColor rgb="00AEC5DB"/>
      <rgbColor rgb="00D7E1ED"/>
      <rgbColor rgb="00707173"/>
      <rgbColor rgb="00A9AAAB"/>
      <rgbColor rgb="00D4D4D5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58575" y="295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466725</xdr:colOff>
      <xdr:row>0</xdr:row>
      <xdr:rowOff>0</xdr:rowOff>
    </xdr:from>
    <xdr:to>
      <xdr:col>10</xdr:col>
      <xdr:colOff>1352550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6219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2">
    <tabColor indexed="30"/>
  </sheetPr>
  <dimension ref="A1:L508"/>
  <sheetViews>
    <sheetView showGridLines="0" tabSelected="1" view="pageBreakPreview" zoomScale="75" zoomScaleSheetLayoutView="75" workbookViewId="0" topLeftCell="A482">
      <selection activeCell="F436" sqref="F436"/>
    </sheetView>
  </sheetViews>
  <sheetFormatPr defaultColWidth="11.421875" defaultRowHeight="12.75" outlineLevelRow="1" outlineLevelCol="1"/>
  <cols>
    <col min="1" max="1" width="15.57421875" style="1" bestFit="1" customWidth="1"/>
    <col min="2" max="2" width="12.00390625" style="7" customWidth="1" collapsed="1"/>
    <col min="3" max="3" width="21.28125" style="67" customWidth="1"/>
    <col min="4" max="4" width="17.57421875" style="7" hidden="1" customWidth="1" outlineLevel="1"/>
    <col min="5" max="5" width="23.421875" style="61" bestFit="1" customWidth="1" collapsed="1"/>
    <col min="6" max="6" width="19.57421875" style="7" customWidth="1" outlineLevel="1"/>
    <col min="7" max="7" width="18.421875" style="57" customWidth="1"/>
    <col min="8" max="8" width="18.00390625" style="1" customWidth="1"/>
    <col min="9" max="9" width="21.140625" style="1" customWidth="1"/>
    <col min="10" max="10" width="22.421875" style="2" customWidth="1"/>
    <col min="11" max="11" width="20.421875" style="7" customWidth="1"/>
    <col min="12" max="12" width="9.140625" style="1" customWidth="1"/>
    <col min="13" max="20" width="9.140625" style="1" customWidth="1" collapsed="1"/>
    <col min="21" max="22" width="9.140625" style="1" customWidth="1" outlineLevel="1"/>
    <col min="23" max="23" width="9.140625" style="1" customWidth="1"/>
    <col min="24" max="27" width="9.140625" style="1" customWidth="1" outlineLevel="1"/>
    <col min="28" max="28" width="9.140625" style="1" customWidth="1"/>
    <col min="29" max="31" width="9.140625" style="1" customWidth="1" outlineLevel="1"/>
    <col min="32" max="32" width="9.140625" style="1" customWidth="1"/>
    <col min="33" max="36" width="9.140625" style="1" customWidth="1" outlineLevel="1"/>
    <col min="37" max="38" width="9.140625" style="1" customWidth="1"/>
    <col min="39" max="39" width="9.140625" style="1" customWidth="1" collapsed="1"/>
    <col min="40" max="42" width="9.140625" style="1" customWidth="1"/>
    <col min="43" max="43" width="9.140625" style="1" customWidth="1" collapsed="1"/>
    <col min="44" max="44" width="9.140625" style="1" customWidth="1"/>
    <col min="45" max="45" width="9.140625" style="1" customWidth="1" collapsed="1"/>
    <col min="46" max="46" width="9.140625" style="1" customWidth="1"/>
    <col min="47" max="58" width="9.140625" style="1" customWidth="1" collapsed="1"/>
    <col min="59" max="59" width="9.140625" style="1" customWidth="1"/>
    <col min="60" max="104" width="9.140625" style="1" customWidth="1" collapsed="1"/>
    <col min="105" max="16384" width="9.140625" style="1" customWidth="1"/>
  </cols>
  <sheetData>
    <row r="1" spans="2:11" ht="12.75">
      <c r="B1" s="3"/>
      <c r="D1" s="3"/>
      <c r="E1" s="50"/>
      <c r="F1" s="3"/>
      <c r="K1" s="3"/>
    </row>
    <row r="2" spans="1:11" s="4" customFormat="1" ht="10.5" customHeight="1">
      <c r="A2" s="1"/>
      <c r="B2" s="1"/>
      <c r="C2" s="57"/>
      <c r="D2" s="1"/>
      <c r="E2" s="57"/>
      <c r="F2" s="1"/>
      <c r="G2" s="57"/>
      <c r="H2" s="1"/>
      <c r="I2" s="1"/>
      <c r="J2" s="1"/>
      <c r="K2" s="1"/>
    </row>
    <row r="3" spans="2:11" ht="10.5" customHeight="1">
      <c r="B3" s="1"/>
      <c r="C3" s="57"/>
      <c r="D3" s="1"/>
      <c r="E3" s="57"/>
      <c r="F3" s="1"/>
      <c r="J3" s="1"/>
      <c r="K3" s="1"/>
    </row>
    <row r="4" spans="2:11" ht="13.5" customHeight="1">
      <c r="B4" s="1"/>
      <c r="C4" s="57"/>
      <c r="D4" s="1"/>
      <c r="E4" s="57"/>
      <c r="F4" s="1"/>
      <c r="G4" s="162"/>
      <c r="H4" s="162"/>
      <c r="I4" s="162"/>
      <c r="J4" s="163"/>
      <c r="K4" s="1"/>
    </row>
    <row r="5" spans="2:11" ht="10.5" customHeight="1">
      <c r="B5" s="1"/>
      <c r="C5" s="68"/>
      <c r="D5" s="1"/>
      <c r="E5" s="57"/>
      <c r="F5" s="1"/>
      <c r="G5" s="163"/>
      <c r="H5" s="163"/>
      <c r="I5" s="163"/>
      <c r="J5" s="163"/>
      <c r="K5" s="1"/>
    </row>
    <row r="6" spans="2:11" ht="14.25" customHeight="1">
      <c r="B6" s="1"/>
      <c r="C6" s="68"/>
      <c r="D6" s="1"/>
      <c r="E6" s="57"/>
      <c r="F6" s="1"/>
      <c r="J6" s="1"/>
      <c r="K6" s="1"/>
    </row>
    <row r="7" spans="1:11" s="97" customFormat="1" ht="56.25" customHeight="1">
      <c r="A7" s="152" t="s">
        <v>56</v>
      </c>
      <c r="B7" s="153" t="s">
        <v>59</v>
      </c>
      <c r="C7" s="154" t="s">
        <v>60</v>
      </c>
      <c r="D7" s="153" t="s">
        <v>61</v>
      </c>
      <c r="E7" s="154" t="s">
        <v>66</v>
      </c>
      <c r="F7" s="153" t="s">
        <v>62</v>
      </c>
      <c r="G7" s="155" t="s">
        <v>57</v>
      </c>
      <c r="H7" s="153" t="s">
        <v>58</v>
      </c>
      <c r="I7" s="153" t="s">
        <v>63</v>
      </c>
      <c r="J7" s="153" t="s">
        <v>64</v>
      </c>
      <c r="K7" s="153" t="s">
        <v>65</v>
      </c>
    </row>
    <row r="8" spans="1:11" s="3" customFormat="1" ht="22.5" customHeight="1" thickBot="1">
      <c r="A8" s="36"/>
      <c r="B8" s="36"/>
      <c r="C8" s="64"/>
      <c r="D8" s="36"/>
      <c r="E8" s="58"/>
      <c r="F8" s="36"/>
      <c r="G8" s="64"/>
      <c r="H8" s="37"/>
      <c r="I8" s="156">
        <v>2004</v>
      </c>
      <c r="J8" s="37"/>
      <c r="K8" s="37"/>
    </row>
    <row r="9" spans="1:11" s="3" customFormat="1" ht="22.5" customHeight="1" thickTop="1">
      <c r="A9" s="45"/>
      <c r="B9" s="90">
        <v>2004</v>
      </c>
      <c r="C9" s="91">
        <f>SUM(D38:D45)</f>
        <v>3018561</v>
      </c>
      <c r="D9" s="45"/>
      <c r="E9" s="59"/>
      <c r="F9" s="45"/>
      <c r="G9" s="65"/>
      <c r="H9" s="35"/>
      <c r="I9" s="157"/>
      <c r="J9" s="35"/>
      <c r="K9" s="35"/>
    </row>
    <row r="10" spans="1:11" s="114" customFormat="1" ht="24" customHeight="1" hidden="1" outlineLevel="1">
      <c r="A10" s="107">
        <v>38225</v>
      </c>
      <c r="B10" s="111"/>
      <c r="C10" s="100"/>
      <c r="D10" s="111"/>
      <c r="E10" s="106">
        <v>1140236</v>
      </c>
      <c r="F10" s="111"/>
      <c r="G10" s="106">
        <v>100000</v>
      </c>
      <c r="H10" s="127">
        <v>0.0002</v>
      </c>
      <c r="I10" s="102">
        <v>11.43</v>
      </c>
      <c r="J10" s="102">
        <v>11.4</v>
      </c>
      <c r="K10" s="102">
        <v>11.40236</v>
      </c>
    </row>
    <row r="11" spans="1:11" s="114" customFormat="1" ht="18" customHeight="1" hidden="1" outlineLevel="1">
      <c r="A11" s="128">
        <v>38226</v>
      </c>
      <c r="B11" s="129"/>
      <c r="C11" s="100"/>
      <c r="D11" s="129"/>
      <c r="E11" s="130">
        <v>576900</v>
      </c>
      <c r="F11" s="129"/>
      <c r="G11" s="130">
        <v>50000</v>
      </c>
      <c r="H11" s="131">
        <v>0.0001</v>
      </c>
      <c r="I11" s="132">
        <v>11.55</v>
      </c>
      <c r="J11" s="132">
        <v>11.5</v>
      </c>
      <c r="K11" s="132">
        <v>11.538</v>
      </c>
    </row>
    <row r="12" spans="1:11" s="18" customFormat="1" ht="18" customHeight="1" hidden="1" outlineLevel="1">
      <c r="A12" s="83" t="s">
        <v>50</v>
      </c>
      <c r="B12" s="28"/>
      <c r="C12" s="24"/>
      <c r="D12" s="28"/>
      <c r="E12" s="84">
        <v>1717136</v>
      </c>
      <c r="F12" s="87">
        <f>G12</f>
        <v>150000</v>
      </c>
      <c r="G12" s="84">
        <v>150000</v>
      </c>
      <c r="H12" s="88">
        <v>0.0003</v>
      </c>
      <c r="I12" s="158">
        <v>11.55</v>
      </c>
      <c r="J12" s="89">
        <v>11.4</v>
      </c>
      <c r="K12" s="89">
        <v>11.447573333333333</v>
      </c>
    </row>
    <row r="13" spans="1:11" s="114" customFormat="1" ht="18" customHeight="1" hidden="1" outlineLevel="1">
      <c r="A13" s="128">
        <v>38229</v>
      </c>
      <c r="B13" s="111"/>
      <c r="C13" s="100"/>
      <c r="D13" s="111"/>
      <c r="E13" s="130">
        <v>784930.09</v>
      </c>
      <c r="F13" s="133"/>
      <c r="G13" s="130">
        <v>67754</v>
      </c>
      <c r="H13" s="134">
        <v>0.000136</v>
      </c>
      <c r="I13" s="132">
        <v>11.6</v>
      </c>
      <c r="J13" s="132">
        <v>11.58</v>
      </c>
      <c r="K13" s="132">
        <v>11.585</v>
      </c>
    </row>
    <row r="14" spans="1:11" s="135" customFormat="1" ht="18" customHeight="1" hidden="1" outlineLevel="1">
      <c r="A14" s="128">
        <v>38230</v>
      </c>
      <c r="B14" s="111"/>
      <c r="C14" s="100"/>
      <c r="D14" s="111"/>
      <c r="E14" s="130">
        <v>518350.05</v>
      </c>
      <c r="F14" s="133"/>
      <c r="G14" s="130">
        <v>45000</v>
      </c>
      <c r="H14" s="131">
        <v>9E-05</v>
      </c>
      <c r="I14" s="132">
        <v>11.58</v>
      </c>
      <c r="J14" s="132">
        <v>11.47</v>
      </c>
      <c r="K14" s="132">
        <v>11.51889</v>
      </c>
    </row>
    <row r="15" spans="1:11" s="136" customFormat="1" ht="18" customHeight="1" hidden="1" outlineLevel="1">
      <c r="A15" s="128">
        <v>38231</v>
      </c>
      <c r="B15" s="111"/>
      <c r="C15" s="100"/>
      <c r="D15" s="111"/>
      <c r="E15" s="130">
        <v>1150550</v>
      </c>
      <c r="F15" s="133"/>
      <c r="G15" s="130">
        <v>100000</v>
      </c>
      <c r="H15" s="131">
        <v>0.0002</v>
      </c>
      <c r="I15" s="132">
        <v>11.55</v>
      </c>
      <c r="J15" s="132">
        <v>11.46</v>
      </c>
      <c r="K15" s="132">
        <v>11.5055</v>
      </c>
    </row>
    <row r="16" spans="1:11" s="136" customFormat="1" ht="18" customHeight="1" hidden="1" outlineLevel="1">
      <c r="A16" s="128">
        <v>38232</v>
      </c>
      <c r="B16" s="111"/>
      <c r="C16" s="137"/>
      <c r="D16" s="111"/>
      <c r="E16" s="130">
        <v>230800</v>
      </c>
      <c r="F16" s="133"/>
      <c r="G16" s="130">
        <v>20000</v>
      </c>
      <c r="H16" s="131">
        <v>4E-05</v>
      </c>
      <c r="I16" s="132">
        <v>11.55</v>
      </c>
      <c r="J16" s="132">
        <v>11.53</v>
      </c>
      <c r="K16" s="132">
        <v>11.54</v>
      </c>
    </row>
    <row r="17" spans="1:11" s="18" customFormat="1" ht="18" customHeight="1" hidden="1" outlineLevel="1">
      <c r="A17" s="83" t="s">
        <v>51</v>
      </c>
      <c r="B17" s="28"/>
      <c r="C17" s="69"/>
      <c r="D17" s="28"/>
      <c r="E17" s="84">
        <v>2684630.14</v>
      </c>
      <c r="F17" s="87">
        <f>G17</f>
        <v>232754</v>
      </c>
      <c r="G17" s="84">
        <v>232754</v>
      </c>
      <c r="H17" s="88">
        <v>0.00046600000000000005</v>
      </c>
      <c r="I17" s="158">
        <v>11.6</v>
      </c>
      <c r="J17" s="89">
        <v>11.46</v>
      </c>
      <c r="K17" s="89">
        <v>11.534195502547755</v>
      </c>
    </row>
    <row r="18" spans="1:11" s="114" customFormat="1" ht="18" customHeight="1" hidden="1" outlineLevel="1">
      <c r="A18" s="128">
        <v>38237</v>
      </c>
      <c r="B18" s="111"/>
      <c r="C18" s="100"/>
      <c r="D18" s="111"/>
      <c r="E18" s="130">
        <v>293550</v>
      </c>
      <c r="F18" s="133"/>
      <c r="G18" s="130">
        <v>25000</v>
      </c>
      <c r="H18" s="134">
        <v>5E-05</v>
      </c>
      <c r="I18" s="132">
        <v>11.75</v>
      </c>
      <c r="J18" s="132">
        <v>11.73</v>
      </c>
      <c r="K18" s="132">
        <v>11.742</v>
      </c>
    </row>
    <row r="19" spans="1:11" s="114" customFormat="1" ht="18" customHeight="1" hidden="1" outlineLevel="1">
      <c r="A19" s="128">
        <v>38238</v>
      </c>
      <c r="B19" s="111"/>
      <c r="C19" s="100"/>
      <c r="D19" s="111"/>
      <c r="E19" s="130">
        <v>1154250</v>
      </c>
      <c r="F19" s="133"/>
      <c r="G19" s="130">
        <v>100000</v>
      </c>
      <c r="H19" s="134">
        <v>0.0002</v>
      </c>
      <c r="I19" s="132">
        <v>11.6</v>
      </c>
      <c r="J19" s="132">
        <v>11.5</v>
      </c>
      <c r="K19" s="132">
        <v>11.5425</v>
      </c>
    </row>
    <row r="20" spans="1:11" s="114" customFormat="1" ht="18" customHeight="1" hidden="1" outlineLevel="1">
      <c r="A20" s="128">
        <v>38239</v>
      </c>
      <c r="B20" s="111"/>
      <c r="C20" s="138"/>
      <c r="D20" s="111"/>
      <c r="E20" s="130">
        <v>463400</v>
      </c>
      <c r="F20" s="133"/>
      <c r="G20" s="130">
        <v>40000</v>
      </c>
      <c r="H20" s="134">
        <v>8E-05</v>
      </c>
      <c r="I20" s="132">
        <v>11.6</v>
      </c>
      <c r="J20" s="132">
        <v>11.55</v>
      </c>
      <c r="K20" s="132">
        <v>11.585</v>
      </c>
    </row>
    <row r="21" spans="1:11" s="114" customFormat="1" ht="18" customHeight="1" hidden="1" outlineLevel="1">
      <c r="A21" s="128">
        <v>38240</v>
      </c>
      <c r="B21" s="111"/>
      <c r="C21" s="100"/>
      <c r="D21" s="111"/>
      <c r="E21" s="130">
        <v>1153350</v>
      </c>
      <c r="F21" s="133"/>
      <c r="G21" s="130">
        <v>100000</v>
      </c>
      <c r="H21" s="134">
        <v>0.0002</v>
      </c>
      <c r="I21" s="132">
        <v>11.58</v>
      </c>
      <c r="J21" s="132">
        <v>11.5</v>
      </c>
      <c r="K21" s="132">
        <v>11.5335</v>
      </c>
    </row>
    <row r="22" spans="1:11" s="18" customFormat="1" ht="18" customHeight="1" hidden="1" outlineLevel="1">
      <c r="A22" s="83" t="s">
        <v>52</v>
      </c>
      <c r="B22" s="28"/>
      <c r="C22" s="24"/>
      <c r="D22" s="28"/>
      <c r="E22" s="84">
        <v>3064550</v>
      </c>
      <c r="F22" s="87">
        <f>G22</f>
        <v>265000</v>
      </c>
      <c r="G22" s="84">
        <v>265000</v>
      </c>
      <c r="H22" s="88">
        <v>0.00053</v>
      </c>
      <c r="I22" s="158">
        <v>11.75</v>
      </c>
      <c r="J22" s="89">
        <v>11.5</v>
      </c>
      <c r="K22" s="89">
        <v>11.56433962264151</v>
      </c>
    </row>
    <row r="23" spans="1:11" s="114" customFormat="1" ht="19.5" customHeight="1" hidden="1" outlineLevel="1">
      <c r="A23" s="128">
        <v>38243</v>
      </c>
      <c r="B23" s="111"/>
      <c r="C23" s="100"/>
      <c r="D23" s="111"/>
      <c r="E23" s="130">
        <v>3062578.095676</v>
      </c>
      <c r="F23" s="133"/>
      <c r="G23" s="130">
        <v>270754</v>
      </c>
      <c r="H23" s="131">
        <v>0.000542</v>
      </c>
      <c r="I23" s="132">
        <v>11.46</v>
      </c>
      <c r="J23" s="132">
        <v>11.2</v>
      </c>
      <c r="K23" s="132">
        <v>11.311294</v>
      </c>
    </row>
    <row r="24" spans="1:11" s="114" customFormat="1" ht="18" customHeight="1" hidden="1" outlineLevel="1">
      <c r="A24" s="128">
        <v>38244</v>
      </c>
      <c r="B24" s="129"/>
      <c r="C24" s="100"/>
      <c r="D24" s="111"/>
      <c r="E24" s="130">
        <v>3366139.626536</v>
      </c>
      <c r="F24" s="133"/>
      <c r="G24" s="130">
        <v>299732</v>
      </c>
      <c r="H24" s="131">
        <v>0.000599</v>
      </c>
      <c r="I24" s="132">
        <v>11.26</v>
      </c>
      <c r="J24" s="132">
        <v>11.16</v>
      </c>
      <c r="K24" s="132">
        <v>11.230498</v>
      </c>
    </row>
    <row r="25" spans="1:11" s="136" customFormat="1" ht="18" customHeight="1" hidden="1" outlineLevel="1">
      <c r="A25" s="128">
        <v>38245</v>
      </c>
      <c r="B25" s="129"/>
      <c r="C25" s="137"/>
      <c r="D25" s="111"/>
      <c r="E25" s="130">
        <v>4038170.04812</v>
      </c>
      <c r="F25" s="133"/>
      <c r="G25" s="130">
        <v>363485</v>
      </c>
      <c r="H25" s="131">
        <v>0.00072697</v>
      </c>
      <c r="I25" s="132">
        <v>11.21</v>
      </c>
      <c r="J25" s="132">
        <v>11.02</v>
      </c>
      <c r="K25" s="132">
        <v>11.109592</v>
      </c>
    </row>
    <row r="26" spans="1:11" s="136" customFormat="1" ht="18" customHeight="1" hidden="1" outlineLevel="1">
      <c r="A26" s="128">
        <v>38246</v>
      </c>
      <c r="B26" s="129"/>
      <c r="C26" s="139"/>
      <c r="D26" s="111"/>
      <c r="E26" s="130">
        <v>3616732.2073120004</v>
      </c>
      <c r="F26" s="133"/>
      <c r="G26" s="130">
        <v>323249</v>
      </c>
      <c r="H26" s="131">
        <v>0.000646498</v>
      </c>
      <c r="I26" s="132">
        <v>11.23</v>
      </c>
      <c r="J26" s="132">
        <v>11.14</v>
      </c>
      <c r="K26" s="132">
        <v>11.188688</v>
      </c>
    </row>
    <row r="27" spans="1:11" s="136" customFormat="1" ht="18" customHeight="1" hidden="1" outlineLevel="1">
      <c r="A27" s="128">
        <v>38247</v>
      </c>
      <c r="B27" s="111"/>
      <c r="C27" s="137"/>
      <c r="D27" s="111"/>
      <c r="E27" s="130">
        <v>2335328.0748</v>
      </c>
      <c r="F27" s="133"/>
      <c r="G27" s="130">
        <v>207522</v>
      </c>
      <c r="H27" s="131">
        <v>0.000415044</v>
      </c>
      <c r="I27" s="132">
        <v>11.35</v>
      </c>
      <c r="J27" s="132">
        <v>11.2</v>
      </c>
      <c r="K27" s="132">
        <v>11.2534</v>
      </c>
    </row>
    <row r="28" spans="1:11" s="18" customFormat="1" ht="18" customHeight="1" hidden="1" outlineLevel="1">
      <c r="A28" s="83" t="s">
        <v>53</v>
      </c>
      <c r="B28" s="28"/>
      <c r="C28" s="24"/>
      <c r="D28" s="28"/>
      <c r="E28" s="84">
        <v>16418948.052444</v>
      </c>
      <c r="F28" s="87">
        <f>G28</f>
        <v>1464742</v>
      </c>
      <c r="G28" s="84">
        <v>1464742</v>
      </c>
      <c r="H28" s="88">
        <v>0.002929512</v>
      </c>
      <c r="I28" s="158">
        <v>11.46</v>
      </c>
      <c r="J28" s="89">
        <v>11.02</v>
      </c>
      <c r="K28" s="89">
        <v>11.209447160280787</v>
      </c>
    </row>
    <row r="29" spans="1:11" s="114" customFormat="1" ht="18" customHeight="1" hidden="1" outlineLevel="1">
      <c r="A29" s="128">
        <v>38250</v>
      </c>
      <c r="B29" s="140"/>
      <c r="C29" s="100"/>
      <c r="D29" s="140"/>
      <c r="E29" s="141">
        <v>723353.623088</v>
      </c>
      <c r="F29" s="142"/>
      <c r="G29" s="141">
        <v>64054</v>
      </c>
      <c r="H29" s="131">
        <v>0.000128108</v>
      </c>
      <c r="I29" s="132">
        <v>11.33</v>
      </c>
      <c r="J29" s="132">
        <v>11.26</v>
      </c>
      <c r="K29" s="132">
        <v>11.292872</v>
      </c>
    </row>
    <row r="30" spans="1:11" s="114" customFormat="1" ht="18" customHeight="1" hidden="1" outlineLevel="1">
      <c r="A30" s="128">
        <v>38251</v>
      </c>
      <c r="B30" s="140"/>
      <c r="C30" s="100"/>
      <c r="D30" s="140"/>
      <c r="E30" s="141">
        <v>951733</v>
      </c>
      <c r="F30" s="142"/>
      <c r="G30" s="141">
        <v>83500</v>
      </c>
      <c r="H30" s="131">
        <v>0.000167</v>
      </c>
      <c r="I30" s="132">
        <v>11.43</v>
      </c>
      <c r="J30" s="132">
        <v>11.32</v>
      </c>
      <c r="K30" s="132">
        <v>11.398</v>
      </c>
    </row>
    <row r="31" spans="1:11" s="114" customFormat="1" ht="18" customHeight="1" hidden="1" outlineLevel="1">
      <c r="A31" s="128">
        <v>38252</v>
      </c>
      <c r="B31" s="140"/>
      <c r="C31" s="100"/>
      <c r="D31" s="140"/>
      <c r="E31" s="141">
        <v>1133700</v>
      </c>
      <c r="F31" s="142"/>
      <c r="G31" s="141">
        <v>100000</v>
      </c>
      <c r="H31" s="131">
        <v>0.0002</v>
      </c>
      <c r="I31" s="132">
        <v>11.39</v>
      </c>
      <c r="J31" s="132">
        <v>11.3</v>
      </c>
      <c r="K31" s="132">
        <v>11.337</v>
      </c>
    </row>
    <row r="32" spans="1:11" s="114" customFormat="1" ht="18" customHeight="1" hidden="1" outlineLevel="1">
      <c r="A32" s="128">
        <v>38253</v>
      </c>
      <c r="B32" s="140"/>
      <c r="C32" s="100"/>
      <c r="D32" s="140"/>
      <c r="E32" s="141">
        <v>847279.633344</v>
      </c>
      <c r="F32" s="142"/>
      <c r="G32" s="141">
        <v>75072</v>
      </c>
      <c r="H32" s="131">
        <v>0.000150144</v>
      </c>
      <c r="I32" s="132">
        <v>11.3</v>
      </c>
      <c r="J32" s="132">
        <v>11.26</v>
      </c>
      <c r="K32" s="132">
        <v>11.286227</v>
      </c>
    </row>
    <row r="33" spans="1:11" s="114" customFormat="1" ht="18" customHeight="1" hidden="1" outlineLevel="1">
      <c r="A33" s="128">
        <v>38254</v>
      </c>
      <c r="B33" s="140"/>
      <c r="C33" s="100"/>
      <c r="D33" s="140"/>
      <c r="E33" s="100">
        <v>984704.0977289999</v>
      </c>
      <c r="F33" s="142"/>
      <c r="G33" s="141">
        <v>87117</v>
      </c>
      <c r="H33" s="131">
        <v>0.000174234</v>
      </c>
      <c r="I33" s="132">
        <v>11.37</v>
      </c>
      <c r="J33" s="132">
        <v>11.27</v>
      </c>
      <c r="K33" s="132">
        <v>11.303237</v>
      </c>
    </row>
    <row r="34" spans="1:11" s="23" customFormat="1" ht="18" customHeight="1" hidden="1" outlineLevel="1">
      <c r="A34" s="83" t="s">
        <v>54</v>
      </c>
      <c r="B34" s="34"/>
      <c r="C34" s="31"/>
      <c r="D34" s="34"/>
      <c r="E34" s="82">
        <v>4640770.354161</v>
      </c>
      <c r="F34" s="87">
        <f>G34</f>
        <v>409743</v>
      </c>
      <c r="G34" s="82">
        <v>409743</v>
      </c>
      <c r="H34" s="88">
        <v>0.000819486</v>
      </c>
      <c r="I34" s="158">
        <v>11.43</v>
      </c>
      <c r="J34" s="89">
        <v>11.26</v>
      </c>
      <c r="K34" s="89">
        <v>11.326051583946523</v>
      </c>
    </row>
    <row r="35" spans="1:11" s="136" customFormat="1" ht="18" customHeight="1" hidden="1" outlineLevel="1">
      <c r="A35" s="143">
        <v>38257</v>
      </c>
      <c r="B35" s="111"/>
      <c r="C35" s="139"/>
      <c r="D35" s="111"/>
      <c r="E35" s="144">
        <v>183319.4469</v>
      </c>
      <c r="F35" s="145"/>
      <c r="G35" s="146">
        <v>16279</v>
      </c>
      <c r="H35" s="147">
        <v>3.2558E-05</v>
      </c>
      <c r="I35" s="148">
        <v>11.29</v>
      </c>
      <c r="J35" s="148">
        <v>11.22</v>
      </c>
      <c r="K35" s="148">
        <v>11.2611</v>
      </c>
    </row>
    <row r="36" spans="1:11" s="114" customFormat="1" ht="18" customHeight="1" hidden="1" outlineLevel="1">
      <c r="A36" s="143">
        <v>38259</v>
      </c>
      <c r="B36" s="111"/>
      <c r="C36" s="100"/>
      <c r="D36" s="149"/>
      <c r="E36" s="144">
        <v>114100</v>
      </c>
      <c r="F36" s="145"/>
      <c r="G36" s="146">
        <v>10000</v>
      </c>
      <c r="H36" s="147">
        <v>2E-05</v>
      </c>
      <c r="I36" s="148">
        <v>11.41</v>
      </c>
      <c r="J36" s="148">
        <v>11.41</v>
      </c>
      <c r="K36" s="148">
        <v>11.41</v>
      </c>
    </row>
    <row r="37" spans="1:11" s="114" customFormat="1" ht="18" customHeight="1" hidden="1" outlineLevel="1">
      <c r="A37" s="143">
        <v>38260</v>
      </c>
      <c r="B37" s="111"/>
      <c r="C37" s="100"/>
      <c r="E37" s="144">
        <v>2041175.575737</v>
      </c>
      <c r="F37" s="145"/>
      <c r="G37" s="146">
        <v>181277</v>
      </c>
      <c r="H37" s="147">
        <v>0.000362554</v>
      </c>
      <c r="I37" s="148">
        <v>11.32</v>
      </c>
      <c r="J37" s="148">
        <v>11.7</v>
      </c>
      <c r="K37" s="148">
        <v>11.259981</v>
      </c>
    </row>
    <row r="38" spans="1:11" s="16" customFormat="1" ht="18" customHeight="1" collapsed="1">
      <c r="A38" s="81" t="s">
        <v>6</v>
      </c>
      <c r="B38" s="29"/>
      <c r="C38" s="24"/>
      <c r="D38" s="87">
        <f>SUM(F12,F17,F22,F28,F34,G35,G36,G37)</f>
        <v>2729795</v>
      </c>
      <c r="E38" s="84">
        <f>SUM(E12,E17,E22,E28,E34,E35,E36,E37)</f>
        <v>30864629.569241997</v>
      </c>
      <c r="F38" s="46"/>
      <c r="G38" s="24"/>
      <c r="H38" s="25"/>
      <c r="I38" s="102"/>
      <c r="J38" s="26"/>
      <c r="K38" s="26"/>
    </row>
    <row r="39" spans="1:11" s="114" customFormat="1" ht="18" customHeight="1" hidden="1" outlineLevel="1">
      <c r="A39" s="143">
        <v>38261</v>
      </c>
      <c r="B39" s="111"/>
      <c r="C39" s="100"/>
      <c r="D39" s="149"/>
      <c r="E39" s="144">
        <v>519526.26118000003</v>
      </c>
      <c r="F39" s="145"/>
      <c r="G39" s="146">
        <v>45874</v>
      </c>
      <c r="H39" s="147">
        <v>9.1748E-05</v>
      </c>
      <c r="I39" s="148">
        <v>11.34</v>
      </c>
      <c r="J39" s="148">
        <v>11.28</v>
      </c>
      <c r="K39" s="148">
        <v>11.32507</v>
      </c>
    </row>
    <row r="40" spans="1:11" s="18" customFormat="1" ht="18" customHeight="1" hidden="1" outlineLevel="1">
      <c r="A40" s="83" t="s">
        <v>48</v>
      </c>
      <c r="B40" s="34"/>
      <c r="C40" s="24"/>
      <c r="D40" s="34"/>
      <c r="E40" s="82">
        <v>2858121.283817</v>
      </c>
      <c r="F40" s="87">
        <f>G40</f>
        <v>253430</v>
      </c>
      <c r="G40" s="82">
        <v>253430</v>
      </c>
      <c r="H40" s="88">
        <v>0.00050686</v>
      </c>
      <c r="I40" s="158">
        <v>11.41</v>
      </c>
      <c r="J40" s="89">
        <v>11.22</v>
      </c>
      <c r="K40" s="89">
        <v>11.27775434564574</v>
      </c>
    </row>
    <row r="41" spans="1:11" s="114" customFormat="1" ht="18" customHeight="1" hidden="1" outlineLevel="1">
      <c r="A41" s="107">
        <v>38265</v>
      </c>
      <c r="B41" s="111"/>
      <c r="C41" s="100"/>
      <c r="D41" s="111"/>
      <c r="E41" s="144">
        <v>2215050.111171</v>
      </c>
      <c r="F41" s="145"/>
      <c r="G41" s="100">
        <v>191641</v>
      </c>
      <c r="H41" s="101">
        <v>0.000383282</v>
      </c>
      <c r="I41" s="102">
        <v>11.6</v>
      </c>
      <c r="J41" s="102">
        <v>11.47</v>
      </c>
      <c r="K41" s="102">
        <v>11.558331</v>
      </c>
    </row>
    <row r="42" spans="1:11" s="23" customFormat="1" ht="18" customHeight="1" hidden="1" outlineLevel="1">
      <c r="A42" s="83" t="s">
        <v>47</v>
      </c>
      <c r="B42" s="34"/>
      <c r="C42" s="31"/>
      <c r="D42" s="34"/>
      <c r="E42" s="82">
        <v>2215050.111171</v>
      </c>
      <c r="F42" s="87">
        <f>G42</f>
        <v>191641</v>
      </c>
      <c r="G42" s="82">
        <v>191641</v>
      </c>
      <c r="H42" s="88">
        <v>0.000383282</v>
      </c>
      <c r="I42" s="158">
        <v>11.6</v>
      </c>
      <c r="J42" s="89">
        <v>11.47</v>
      </c>
      <c r="K42" s="89">
        <v>11.558331</v>
      </c>
    </row>
    <row r="43" spans="1:11" s="136" customFormat="1" ht="18" customHeight="1" hidden="1" outlineLevel="1">
      <c r="A43" s="128">
        <v>38281</v>
      </c>
      <c r="B43" s="140"/>
      <c r="C43" s="150"/>
      <c r="D43" s="151"/>
      <c r="E43" s="141">
        <f>G43*K43</f>
        <v>593031.009861</v>
      </c>
      <c r="F43" s="142"/>
      <c r="G43" s="141">
        <v>51251</v>
      </c>
      <c r="H43" s="131">
        <v>0.000102502</v>
      </c>
      <c r="I43" s="132">
        <v>11.6</v>
      </c>
      <c r="J43" s="132">
        <v>11.5</v>
      </c>
      <c r="K43" s="132">
        <v>11.571111</v>
      </c>
    </row>
    <row r="44" spans="1:11" s="23" customFormat="1" ht="18" customHeight="1" hidden="1" outlineLevel="1">
      <c r="A44" s="83" t="s">
        <v>55</v>
      </c>
      <c r="B44" s="19"/>
      <c r="C44" s="70"/>
      <c r="D44" s="19"/>
      <c r="E44" s="82">
        <f>SUM(E43:E43)</f>
        <v>593031.009861</v>
      </c>
      <c r="F44" s="87">
        <f>G44</f>
        <v>51251</v>
      </c>
      <c r="G44" s="82">
        <f>SUM(G43:G43)</f>
        <v>51251</v>
      </c>
      <c r="H44" s="88">
        <f>SUM(H43:H43)</f>
        <v>0.000102502</v>
      </c>
      <c r="I44" s="158">
        <f>MAX(I43:I43)</f>
        <v>11.6</v>
      </c>
      <c r="J44" s="89">
        <f>MIN(J43:J43)</f>
        <v>11.5</v>
      </c>
      <c r="K44" s="89">
        <f>E44/G44</f>
        <v>11.571111</v>
      </c>
    </row>
    <row r="45" spans="1:11" s="19" customFormat="1" ht="18" customHeight="1" collapsed="1">
      <c r="A45" s="81" t="s">
        <v>7</v>
      </c>
      <c r="C45" s="70"/>
      <c r="D45" s="93">
        <f>SUM(G39,F42,F44)</f>
        <v>288766</v>
      </c>
      <c r="E45" s="82">
        <f>SUM(E39,E42,E44)</f>
        <v>3327607.382212</v>
      </c>
      <c r="F45" s="42"/>
      <c r="G45" s="31"/>
      <c r="H45" s="32"/>
      <c r="I45" s="159"/>
      <c r="J45" s="33"/>
      <c r="K45" s="33"/>
    </row>
    <row r="46" spans="1:11" s="19" customFormat="1" ht="21" customHeight="1">
      <c r="A46" s="30"/>
      <c r="C46" s="31"/>
      <c r="D46" s="20"/>
      <c r="E46" s="31"/>
      <c r="F46" s="42"/>
      <c r="G46" s="31"/>
      <c r="H46" s="32"/>
      <c r="I46" s="159"/>
      <c r="J46" s="33"/>
      <c r="K46" s="33"/>
    </row>
    <row r="47" spans="1:11" s="19" customFormat="1" ht="24.75" customHeight="1" thickBot="1">
      <c r="A47" s="38"/>
      <c r="B47" s="39"/>
      <c r="C47" s="39"/>
      <c r="D47" s="39"/>
      <c r="E47" s="39"/>
      <c r="F47" s="39"/>
      <c r="G47" s="39"/>
      <c r="H47" s="40"/>
      <c r="I47" s="160">
        <v>2005</v>
      </c>
      <c r="J47" s="41"/>
      <c r="K47" s="41"/>
    </row>
    <row r="48" spans="2:11" s="19" customFormat="1" ht="24.75" customHeight="1" thickTop="1">
      <c r="B48" s="90">
        <v>2005</v>
      </c>
      <c r="C48" s="91">
        <f>SUM(D60,D95,D138,D163)</f>
        <v>11241412</v>
      </c>
      <c r="D48" s="31"/>
      <c r="E48" s="31"/>
      <c r="F48" s="31"/>
      <c r="G48" s="31"/>
      <c r="H48" s="32"/>
      <c r="I48" s="161"/>
      <c r="J48" s="33"/>
      <c r="K48" s="33"/>
    </row>
    <row r="49" spans="2:11" s="19" customFormat="1" ht="24.75" customHeight="1">
      <c r="B49" s="31"/>
      <c r="C49" s="31"/>
      <c r="D49" s="31"/>
      <c r="E49" s="31"/>
      <c r="F49" s="31"/>
      <c r="G49" s="31"/>
      <c r="H49" s="32"/>
      <c r="I49" s="161"/>
      <c r="J49" s="33"/>
      <c r="K49" s="33"/>
    </row>
    <row r="50" spans="1:11" s="114" customFormat="1" ht="18" customHeight="1" hidden="1" outlineLevel="1">
      <c r="A50" s="107" t="s">
        <v>8</v>
      </c>
      <c r="B50" s="111"/>
      <c r="C50" s="112"/>
      <c r="D50" s="111"/>
      <c r="E50" s="106" t="s">
        <v>0</v>
      </c>
      <c r="F50" s="113"/>
      <c r="G50" s="100">
        <v>80000</v>
      </c>
      <c r="H50" s="101">
        <v>0.00016</v>
      </c>
      <c r="I50" s="102">
        <v>14.82</v>
      </c>
      <c r="J50" s="102">
        <v>14.65</v>
      </c>
      <c r="K50" s="102">
        <v>14.79</v>
      </c>
    </row>
    <row r="51" spans="1:11" s="23" customFormat="1" ht="18" customHeight="1" hidden="1" outlineLevel="1">
      <c r="A51" s="83" t="s">
        <v>22</v>
      </c>
      <c r="B51" s="34"/>
      <c r="C51" s="71"/>
      <c r="D51" s="34"/>
      <c r="E51" s="82">
        <v>1183040</v>
      </c>
      <c r="F51" s="92">
        <f>G51</f>
        <v>80000</v>
      </c>
      <c r="G51" s="82">
        <v>80000</v>
      </c>
      <c r="H51" s="88">
        <f>H50</f>
        <v>0.00016</v>
      </c>
      <c r="I51" s="158">
        <f>I50</f>
        <v>14.82</v>
      </c>
      <c r="J51" s="89">
        <f>J50</f>
        <v>14.65</v>
      </c>
      <c r="K51" s="89">
        <f>K50</f>
        <v>14.79</v>
      </c>
    </row>
    <row r="52" spans="1:11" s="97" customFormat="1" ht="18" customHeight="1" hidden="1" outlineLevel="1">
      <c r="A52" s="107">
        <v>38432</v>
      </c>
      <c r="B52" s="115"/>
      <c r="C52" s="116"/>
      <c r="D52" s="115"/>
      <c r="E52" s="106">
        <f>G52*K52</f>
        <v>1461700</v>
      </c>
      <c r="F52" s="115"/>
      <c r="G52" s="100">
        <v>100000</v>
      </c>
      <c r="H52" s="101">
        <v>0.0002</v>
      </c>
      <c r="I52" s="102">
        <v>14.7</v>
      </c>
      <c r="J52" s="102">
        <v>14.51</v>
      </c>
      <c r="K52" s="102">
        <v>14.617</v>
      </c>
    </row>
    <row r="53" spans="1:11" s="97" customFormat="1" ht="18" customHeight="1" hidden="1" outlineLevel="1">
      <c r="A53" s="107">
        <v>38433</v>
      </c>
      <c r="B53" s="115"/>
      <c r="C53" s="117"/>
      <c r="D53" s="115"/>
      <c r="E53" s="106">
        <f>G53*K53</f>
        <v>1583010</v>
      </c>
      <c r="F53" s="115"/>
      <c r="G53" s="100">
        <v>110000</v>
      </c>
      <c r="H53" s="101">
        <v>0.00022</v>
      </c>
      <c r="I53" s="102">
        <v>14.55</v>
      </c>
      <c r="J53" s="102">
        <v>14.27</v>
      </c>
      <c r="K53" s="102">
        <v>14.391</v>
      </c>
    </row>
    <row r="54" spans="1:11" s="97" customFormat="1" ht="18" customHeight="1" hidden="1" outlineLevel="1">
      <c r="A54" s="107">
        <v>38434</v>
      </c>
      <c r="B54" s="118"/>
      <c r="C54" s="119"/>
      <c r="D54" s="118"/>
      <c r="E54" s="106">
        <f>G54*K54</f>
        <v>815528</v>
      </c>
      <c r="F54" s="118"/>
      <c r="G54" s="100">
        <v>56000</v>
      </c>
      <c r="H54" s="101">
        <v>0.000112</v>
      </c>
      <c r="I54" s="102">
        <v>14.6</v>
      </c>
      <c r="J54" s="102">
        <v>14.54</v>
      </c>
      <c r="K54" s="102">
        <v>14.563</v>
      </c>
    </row>
    <row r="55" spans="1:11" s="121" customFormat="1" ht="18" customHeight="1" hidden="1" outlineLevel="1">
      <c r="A55" s="107">
        <v>38435</v>
      </c>
      <c r="B55" s="118"/>
      <c r="C55" s="120"/>
      <c r="D55" s="118"/>
      <c r="E55" s="106">
        <f>G55*K55</f>
        <v>1054224</v>
      </c>
      <c r="F55" s="118"/>
      <c r="G55" s="100">
        <v>72000</v>
      </c>
      <c r="H55" s="101">
        <v>0.000144</v>
      </c>
      <c r="I55" s="102">
        <v>14.74</v>
      </c>
      <c r="J55" s="102">
        <v>14.55</v>
      </c>
      <c r="K55" s="102">
        <v>14.642</v>
      </c>
    </row>
    <row r="56" spans="1:11" s="8" customFormat="1" ht="18" customHeight="1" hidden="1" outlineLevel="1">
      <c r="A56" s="83" t="s">
        <v>21</v>
      </c>
      <c r="B56" s="6"/>
      <c r="C56" s="63"/>
      <c r="D56" s="6"/>
      <c r="E56" s="82">
        <v>4914462</v>
      </c>
      <c r="F56" s="92">
        <f>G56</f>
        <v>338000</v>
      </c>
      <c r="G56" s="82">
        <v>338000</v>
      </c>
      <c r="H56" s="88">
        <f>SUM(H52:H55)</f>
        <v>0.0006760000000000001</v>
      </c>
      <c r="I56" s="158">
        <f>MAX(I52:I55)</f>
        <v>14.74</v>
      </c>
      <c r="J56" s="89">
        <f>MIN(J52:J55)</f>
        <v>14.27</v>
      </c>
      <c r="K56" s="89">
        <v>542.6746908127209</v>
      </c>
    </row>
    <row r="57" spans="1:11" s="97" customFormat="1" ht="18" customHeight="1" hidden="1" outlineLevel="1">
      <c r="A57" s="107">
        <v>38440</v>
      </c>
      <c r="B57" s="122"/>
      <c r="C57" s="120"/>
      <c r="D57" s="122"/>
      <c r="E57" s="106">
        <f>G57*K57</f>
        <v>4023648.672</v>
      </c>
      <c r="F57" s="122"/>
      <c r="G57" s="100">
        <v>271428</v>
      </c>
      <c r="H57" s="101">
        <v>0.000543</v>
      </c>
      <c r="I57" s="102">
        <v>14.89</v>
      </c>
      <c r="J57" s="102">
        <v>14.75</v>
      </c>
      <c r="K57" s="102">
        <v>14.824</v>
      </c>
    </row>
    <row r="58" spans="1:11" s="97" customFormat="1" ht="18" customHeight="1" hidden="1" outlineLevel="1">
      <c r="A58" s="107">
        <v>38441</v>
      </c>
      <c r="B58" s="123"/>
      <c r="C58" s="124"/>
      <c r="D58" s="123"/>
      <c r="E58" s="106">
        <f>G58*K58</f>
        <v>1489700</v>
      </c>
      <c r="F58" s="123"/>
      <c r="G58" s="100">
        <v>100000</v>
      </c>
      <c r="H58" s="101">
        <v>0.0002</v>
      </c>
      <c r="I58" s="102">
        <v>14.95</v>
      </c>
      <c r="J58" s="102">
        <v>14.81</v>
      </c>
      <c r="K58" s="102">
        <v>14.897</v>
      </c>
    </row>
    <row r="59" spans="1:11" s="97" customFormat="1" ht="18" customHeight="1" hidden="1" outlineLevel="1">
      <c r="A59" s="107">
        <v>38442</v>
      </c>
      <c r="B59" s="125"/>
      <c r="C59" s="109"/>
      <c r="E59" s="106">
        <f>G59*K59</f>
        <v>3267203.1392</v>
      </c>
      <c r="F59" s="125"/>
      <c r="G59" s="100">
        <v>217373</v>
      </c>
      <c r="H59" s="101">
        <v>0.000435</v>
      </c>
      <c r="I59" s="102">
        <v>15.09</v>
      </c>
      <c r="J59" s="102">
        <v>14.95</v>
      </c>
      <c r="K59" s="102">
        <v>15.0304</v>
      </c>
    </row>
    <row r="60" spans="1:11" s="3" customFormat="1" ht="18" customHeight="1" collapsed="1">
      <c r="A60" s="81" t="s">
        <v>23</v>
      </c>
      <c r="B60" s="47"/>
      <c r="C60" s="50"/>
      <c r="D60" s="93">
        <f>SUM(F51,F56,G57,G58,G59)</f>
        <v>1006801</v>
      </c>
      <c r="E60" s="82">
        <f>SUM(E51,E56,E57,E58,E59)</f>
        <v>14878053.8112</v>
      </c>
      <c r="F60" s="47"/>
      <c r="G60" s="24"/>
      <c r="H60" s="25"/>
      <c r="I60" s="102"/>
      <c r="J60" s="26"/>
      <c r="K60" s="26"/>
    </row>
    <row r="61" spans="1:11" s="97" customFormat="1" ht="18" customHeight="1" hidden="1" outlineLevel="1">
      <c r="A61" s="107">
        <v>38443</v>
      </c>
      <c r="B61" s="121"/>
      <c r="C61" s="109"/>
      <c r="D61" s="121"/>
      <c r="E61" s="106">
        <f>G61*K61</f>
        <v>4079981.6328000003</v>
      </c>
      <c r="F61" s="121"/>
      <c r="G61" s="100">
        <v>270024</v>
      </c>
      <c r="H61" s="101">
        <v>0.00054</v>
      </c>
      <c r="I61" s="102">
        <v>15.15</v>
      </c>
      <c r="J61" s="102">
        <v>15.03</v>
      </c>
      <c r="K61" s="102">
        <v>15.1097</v>
      </c>
    </row>
    <row r="62" spans="1:11" s="3" customFormat="1" ht="18" customHeight="1" hidden="1" outlineLevel="1">
      <c r="A62" s="83" t="s">
        <v>20</v>
      </c>
      <c r="B62" s="9"/>
      <c r="C62" s="67"/>
      <c r="D62" s="9"/>
      <c r="E62" s="82">
        <f>SUM(E57:E61)-E60</f>
        <v>12860533.444000002</v>
      </c>
      <c r="F62" s="92">
        <f>G62</f>
        <v>858825</v>
      </c>
      <c r="G62" s="82">
        <v>858825</v>
      </c>
      <c r="H62" s="88">
        <f>SUM(H57:H61)</f>
        <v>0.001718</v>
      </c>
      <c r="I62" s="158">
        <f>MAX(I57:I61)</f>
        <v>15.15</v>
      </c>
      <c r="J62" s="89">
        <f>MIN(J57:J61)</f>
        <v>14.75</v>
      </c>
      <c r="K62" s="89">
        <f>E62/G62</f>
        <v>14.974568094780661</v>
      </c>
    </row>
    <row r="63" spans="1:11" s="97" customFormat="1" ht="18" customHeight="1" hidden="1" outlineLevel="1">
      <c r="A63" s="107">
        <v>38449</v>
      </c>
      <c r="B63" s="121"/>
      <c r="C63" s="109"/>
      <c r="D63" s="121"/>
      <c r="E63" s="106">
        <f>G63*K63</f>
        <v>137404.8768</v>
      </c>
      <c r="F63" s="126"/>
      <c r="G63" s="100">
        <v>9056</v>
      </c>
      <c r="H63" s="101">
        <v>1.8E-05</v>
      </c>
      <c r="I63" s="102">
        <v>15.18</v>
      </c>
      <c r="J63" s="102">
        <v>15.15</v>
      </c>
      <c r="K63" s="102">
        <v>15.1728</v>
      </c>
    </row>
    <row r="64" spans="1:11" s="3" customFormat="1" ht="18" customHeight="1" hidden="1" outlineLevel="1">
      <c r="A64" s="83" t="s">
        <v>19</v>
      </c>
      <c r="C64" s="67"/>
      <c r="E64" s="82">
        <f>SUM(E63:E63)</f>
        <v>137404.8768</v>
      </c>
      <c r="F64" s="92">
        <f>G64</f>
        <v>9056</v>
      </c>
      <c r="G64" s="82">
        <f>SUM(G63:G63)</f>
        <v>9056</v>
      </c>
      <c r="H64" s="88">
        <f>SUM(H63:H63)</f>
        <v>1.8E-05</v>
      </c>
      <c r="I64" s="158">
        <f>MAX(I63:I63)</f>
        <v>15.18</v>
      </c>
      <c r="J64" s="89">
        <f>MIN(J63:J63)</f>
        <v>15.15</v>
      </c>
      <c r="K64" s="89">
        <f>E64/G64</f>
        <v>15.1728</v>
      </c>
    </row>
    <row r="65" spans="1:11" s="97" customFormat="1" ht="18" customHeight="1" hidden="1" outlineLevel="1">
      <c r="A65" s="107">
        <v>38454</v>
      </c>
      <c r="C65" s="109"/>
      <c r="E65" s="106">
        <f>G65*K65</f>
        <v>3368704.9904</v>
      </c>
      <c r="G65" s="100">
        <v>222008</v>
      </c>
      <c r="H65" s="101">
        <v>0.000444</v>
      </c>
      <c r="I65" s="102">
        <v>15.2</v>
      </c>
      <c r="J65" s="102">
        <v>15.12</v>
      </c>
      <c r="K65" s="102">
        <v>15.1738</v>
      </c>
    </row>
    <row r="66" spans="1:11" s="97" customFormat="1" ht="18" customHeight="1" hidden="1" outlineLevel="1">
      <c r="A66" s="107">
        <v>38455</v>
      </c>
      <c r="C66" s="109"/>
      <c r="E66" s="106">
        <f>G66*K66</f>
        <v>758000</v>
      </c>
      <c r="G66" s="100">
        <v>50000</v>
      </c>
      <c r="H66" s="101">
        <v>0.0001</v>
      </c>
      <c r="I66" s="102">
        <v>15.16</v>
      </c>
      <c r="J66" s="102">
        <v>15.16</v>
      </c>
      <c r="K66" s="102">
        <v>15.16</v>
      </c>
    </row>
    <row r="67" spans="1:11" s="97" customFormat="1" ht="18" customHeight="1" hidden="1" outlineLevel="1">
      <c r="A67" s="107">
        <v>38456</v>
      </c>
      <c r="C67" s="109"/>
      <c r="E67" s="106">
        <f>G67*K67</f>
        <v>4235112</v>
      </c>
      <c r="G67" s="100">
        <v>280000</v>
      </c>
      <c r="H67" s="101">
        <v>0.00056</v>
      </c>
      <c r="I67" s="102">
        <v>15.18</v>
      </c>
      <c r="J67" s="102">
        <v>15.06</v>
      </c>
      <c r="K67" s="102">
        <v>15.1254</v>
      </c>
    </row>
    <row r="68" spans="1:11" s="97" customFormat="1" ht="18" customHeight="1" hidden="1" outlineLevel="1">
      <c r="A68" s="107">
        <v>38457</v>
      </c>
      <c r="C68" s="109"/>
      <c r="E68" s="106">
        <f>G68*K68</f>
        <v>4284120</v>
      </c>
      <c r="G68" s="100">
        <v>285000</v>
      </c>
      <c r="H68" s="101">
        <v>0.00057</v>
      </c>
      <c r="I68" s="102">
        <v>15.09</v>
      </c>
      <c r="J68" s="102">
        <v>15.01</v>
      </c>
      <c r="K68" s="102">
        <v>15.032</v>
      </c>
    </row>
    <row r="69" spans="1:11" s="3" customFormat="1" ht="18" customHeight="1" hidden="1" outlineLevel="1">
      <c r="A69" s="83" t="s">
        <v>18</v>
      </c>
      <c r="C69" s="67"/>
      <c r="E69" s="82">
        <f>SUM(E65:E68)</f>
        <v>12645936.9904</v>
      </c>
      <c r="F69" s="92">
        <f>G69</f>
        <v>837008</v>
      </c>
      <c r="G69" s="82">
        <f>SUM(G65:G68)</f>
        <v>837008</v>
      </c>
      <c r="H69" s="88">
        <f>SUM(H65:H68)</f>
        <v>0.001674</v>
      </c>
      <c r="I69" s="158">
        <f>MAX(I65:I68)</f>
        <v>15.2</v>
      </c>
      <c r="J69" s="89">
        <f>MIN(J65:J68)</f>
        <v>15.01</v>
      </c>
      <c r="K69" s="89">
        <f>E69/G69</f>
        <v>15.108501938332727</v>
      </c>
    </row>
    <row r="70" spans="1:11" s="97" customFormat="1" ht="18" customHeight="1" hidden="1" outlineLevel="1">
      <c r="A70" s="107">
        <v>38460</v>
      </c>
      <c r="C70" s="109"/>
      <c r="E70" s="106">
        <f>G70*K70</f>
        <v>3960954</v>
      </c>
      <c r="G70" s="100">
        <v>270000</v>
      </c>
      <c r="H70" s="101">
        <v>0.00054</v>
      </c>
      <c r="I70" s="102">
        <v>14.85</v>
      </c>
      <c r="J70" s="102">
        <v>14.49</v>
      </c>
      <c r="K70" s="102">
        <v>14.6702</v>
      </c>
    </row>
    <row r="71" spans="1:11" s="97" customFormat="1" ht="18" customHeight="1" hidden="1" outlineLevel="1">
      <c r="A71" s="107">
        <v>38461</v>
      </c>
      <c r="C71" s="109"/>
      <c r="E71" s="106">
        <f>G71*K71</f>
        <v>3562448.901</v>
      </c>
      <c r="G71" s="100">
        <v>242210</v>
      </c>
      <c r="H71" s="101">
        <v>0.000484</v>
      </c>
      <c r="I71" s="102">
        <v>14.78</v>
      </c>
      <c r="J71" s="102">
        <v>14.65</v>
      </c>
      <c r="K71" s="102">
        <v>14.7081</v>
      </c>
    </row>
    <row r="72" spans="1:11" s="3" customFormat="1" ht="18" customHeight="1" hidden="1" outlineLevel="1">
      <c r="A72" s="83" t="s">
        <v>17</v>
      </c>
      <c r="C72" s="67"/>
      <c r="E72" s="82">
        <f>SUM(E70:E71)</f>
        <v>7523402.901000001</v>
      </c>
      <c r="F72" s="92">
        <f>G72</f>
        <v>512210</v>
      </c>
      <c r="G72" s="82">
        <f>SUM(G70:G71)</f>
        <v>512210</v>
      </c>
      <c r="H72" s="88">
        <f>SUM(H70:H71)</f>
        <v>0.001024</v>
      </c>
      <c r="I72" s="158">
        <f>MAX(I70:I71)</f>
        <v>14.85</v>
      </c>
      <c r="J72" s="89">
        <f>MIN(J70:J71)</f>
        <v>14.49</v>
      </c>
      <c r="K72" s="89">
        <f>E72/G72</f>
        <v>14.688121866031512</v>
      </c>
    </row>
    <row r="73" spans="1:11" s="97" customFormat="1" ht="18" customHeight="1" hidden="1" outlineLevel="1">
      <c r="A73" s="107">
        <v>38509</v>
      </c>
      <c r="C73" s="109"/>
      <c r="E73" s="106">
        <v>1593750</v>
      </c>
      <c r="G73" s="100">
        <v>100000</v>
      </c>
      <c r="H73" s="101">
        <v>0.0002</v>
      </c>
      <c r="I73" s="102">
        <v>16</v>
      </c>
      <c r="J73" s="102">
        <v>15.85</v>
      </c>
      <c r="K73" s="102">
        <v>15.9375</v>
      </c>
    </row>
    <row r="74" spans="1:11" s="97" customFormat="1" ht="18" customHeight="1" hidden="1" outlineLevel="1">
      <c r="A74" s="107">
        <v>38510</v>
      </c>
      <c r="C74" s="109"/>
      <c r="E74" s="106">
        <v>725400</v>
      </c>
      <c r="G74" s="100">
        <v>45000</v>
      </c>
      <c r="H74" s="101">
        <v>9E-05</v>
      </c>
      <c r="I74" s="102">
        <v>16.2</v>
      </c>
      <c r="J74" s="102">
        <v>16</v>
      </c>
      <c r="K74" s="102">
        <v>16.12</v>
      </c>
    </row>
    <row r="75" spans="1:11" s="97" customFormat="1" ht="18" customHeight="1" hidden="1" outlineLevel="1">
      <c r="A75" s="107">
        <v>38511</v>
      </c>
      <c r="C75" s="109"/>
      <c r="E75" s="106">
        <v>876960</v>
      </c>
      <c r="G75" s="100">
        <v>54000</v>
      </c>
      <c r="H75" s="101">
        <v>0.000108</v>
      </c>
      <c r="I75" s="102">
        <v>16.3</v>
      </c>
      <c r="J75" s="102">
        <v>16.21</v>
      </c>
      <c r="K75" s="102">
        <v>16.24</v>
      </c>
    </row>
    <row r="76" spans="1:11" s="97" customFormat="1" ht="18" customHeight="1" hidden="1" outlineLevel="1">
      <c r="A76" s="107">
        <v>38512</v>
      </c>
      <c r="C76" s="109"/>
      <c r="E76" s="106">
        <v>976200</v>
      </c>
      <c r="G76" s="100">
        <v>60000</v>
      </c>
      <c r="H76" s="101">
        <v>0.00012</v>
      </c>
      <c r="I76" s="102">
        <v>16.3</v>
      </c>
      <c r="J76" s="102">
        <v>16.21</v>
      </c>
      <c r="K76" s="102">
        <v>16.27</v>
      </c>
    </row>
    <row r="77" spans="1:11" s="97" customFormat="1" ht="18" customHeight="1" hidden="1" outlineLevel="1">
      <c r="A77" s="107">
        <v>38513</v>
      </c>
      <c r="C77" s="109"/>
      <c r="E77" s="106">
        <v>815600</v>
      </c>
      <c r="G77" s="100">
        <v>50000</v>
      </c>
      <c r="H77" s="101">
        <v>0.0001</v>
      </c>
      <c r="I77" s="102">
        <v>16.35</v>
      </c>
      <c r="J77" s="102">
        <v>16.24</v>
      </c>
      <c r="K77" s="102">
        <v>16.312</v>
      </c>
    </row>
    <row r="78" spans="1:11" s="3" customFormat="1" ht="18" customHeight="1" hidden="1" outlineLevel="1">
      <c r="A78" s="83" t="s">
        <v>16</v>
      </c>
      <c r="C78" s="67"/>
      <c r="E78" s="82">
        <f>SUM(E73:E77)</f>
        <v>4987910</v>
      </c>
      <c r="F78" s="92">
        <f>G78</f>
        <v>309000</v>
      </c>
      <c r="G78" s="82">
        <f>SUM(G73:G77)</f>
        <v>309000</v>
      </c>
      <c r="H78" s="88">
        <f>SUM(H73:H77)</f>
        <v>0.0006180000000000001</v>
      </c>
      <c r="I78" s="158">
        <f>MAX(I73:I77)</f>
        <v>16.35</v>
      </c>
      <c r="J78" s="89">
        <f>MIN(J73:J77)</f>
        <v>15.85</v>
      </c>
      <c r="K78" s="89">
        <f>E78/G78</f>
        <v>16.14210355987055</v>
      </c>
    </row>
    <row r="79" spans="1:11" s="97" customFormat="1" ht="18" customHeight="1" hidden="1" outlineLevel="1">
      <c r="A79" s="107">
        <v>38516</v>
      </c>
      <c r="C79" s="109"/>
      <c r="E79" s="106">
        <v>667537.4</v>
      </c>
      <c r="G79" s="100">
        <v>41000</v>
      </c>
      <c r="H79" s="101">
        <v>8.2E-05</v>
      </c>
      <c r="I79" s="102">
        <v>16.3</v>
      </c>
      <c r="J79" s="102">
        <v>16.24</v>
      </c>
      <c r="K79" s="102">
        <v>16.2814</v>
      </c>
    </row>
    <row r="80" spans="1:11" s="97" customFormat="1" ht="18" customHeight="1" hidden="1" outlineLevel="1">
      <c r="A80" s="107">
        <v>38517</v>
      </c>
      <c r="C80" s="109"/>
      <c r="E80" s="106">
        <v>799111.6</v>
      </c>
      <c r="G80" s="100">
        <v>49000</v>
      </c>
      <c r="H80" s="101">
        <v>9.8E-05</v>
      </c>
      <c r="I80" s="102">
        <v>16.32</v>
      </c>
      <c r="J80" s="102">
        <v>16.24</v>
      </c>
      <c r="K80" s="102">
        <v>16.3084</v>
      </c>
    </row>
    <row r="81" spans="1:11" s="97" customFormat="1" ht="18" customHeight="1" hidden="1" outlineLevel="1">
      <c r="A81" s="107">
        <v>38518</v>
      </c>
      <c r="C81" s="109"/>
      <c r="E81" s="106">
        <v>991135.4908</v>
      </c>
      <c r="G81" s="100">
        <v>60634</v>
      </c>
      <c r="H81" s="101">
        <v>0.000121</v>
      </c>
      <c r="I81" s="102">
        <v>16.4</v>
      </c>
      <c r="J81" s="102">
        <v>16.28</v>
      </c>
      <c r="K81" s="102">
        <v>16.3462</v>
      </c>
    </row>
    <row r="82" spans="1:11" s="97" customFormat="1" ht="18" customHeight="1" hidden="1" outlineLevel="1">
      <c r="A82" s="107">
        <v>38519</v>
      </c>
      <c r="C82" s="109"/>
      <c r="E82" s="106">
        <v>1065896</v>
      </c>
      <c r="G82" s="100">
        <v>65000</v>
      </c>
      <c r="H82" s="101">
        <v>0.00013</v>
      </c>
      <c r="I82" s="102">
        <v>16.4</v>
      </c>
      <c r="J82" s="102">
        <v>16.33</v>
      </c>
      <c r="K82" s="102">
        <v>16.3984</v>
      </c>
    </row>
    <row r="83" spans="1:11" s="97" customFormat="1" ht="18" customHeight="1" hidden="1" outlineLevel="1">
      <c r="A83" s="107">
        <v>38520</v>
      </c>
      <c r="C83" s="109"/>
      <c r="E83" s="106">
        <v>744744.418</v>
      </c>
      <c r="G83" s="100">
        <v>45298</v>
      </c>
      <c r="H83" s="101">
        <v>9.1E-05</v>
      </c>
      <c r="I83" s="102">
        <v>16.5</v>
      </c>
      <c r="J83" s="102">
        <v>16.32</v>
      </c>
      <c r="K83" s="102">
        <v>16.441</v>
      </c>
    </row>
    <row r="84" spans="1:11" s="3" customFormat="1" ht="17.25" customHeight="1" hidden="1" outlineLevel="1">
      <c r="A84" s="83" t="s">
        <v>15</v>
      </c>
      <c r="C84" s="67"/>
      <c r="E84" s="82">
        <v>4268424.908799999</v>
      </c>
      <c r="F84" s="92">
        <f>G84</f>
        <v>260932</v>
      </c>
      <c r="G84" s="82">
        <v>260932</v>
      </c>
      <c r="H84" s="88">
        <v>0.000522</v>
      </c>
      <c r="I84" s="158">
        <v>16.5</v>
      </c>
      <c r="J84" s="89">
        <v>16.24</v>
      </c>
      <c r="K84" s="89">
        <v>16.358380378029523</v>
      </c>
    </row>
    <row r="85" spans="1:11" s="97" customFormat="1" ht="17.25" customHeight="1" hidden="1" outlineLevel="1">
      <c r="A85" s="107">
        <v>38523</v>
      </c>
      <c r="C85" s="109"/>
      <c r="E85" s="106">
        <f>G85*K85</f>
        <v>2393991.3536</v>
      </c>
      <c r="G85" s="100">
        <v>146608</v>
      </c>
      <c r="H85" s="101">
        <v>0.000293</v>
      </c>
      <c r="I85" s="102">
        <v>16.35</v>
      </c>
      <c r="J85" s="102">
        <v>16.32</v>
      </c>
      <c r="K85" s="102">
        <v>16.3292</v>
      </c>
    </row>
    <row r="86" spans="1:11" s="97" customFormat="1" ht="17.25" customHeight="1" hidden="1" outlineLevel="1">
      <c r="A86" s="107">
        <v>38524</v>
      </c>
      <c r="C86" s="109"/>
      <c r="E86" s="106">
        <f>G86*K86</f>
        <v>1278584.16</v>
      </c>
      <c r="G86" s="100">
        <v>78460</v>
      </c>
      <c r="H86" s="101">
        <v>0.000157</v>
      </c>
      <c r="I86" s="102">
        <v>16.32</v>
      </c>
      <c r="J86" s="102">
        <v>16.26</v>
      </c>
      <c r="K86" s="102">
        <v>16.296</v>
      </c>
    </row>
    <row r="87" spans="1:11" s="97" customFormat="1" ht="17.25" customHeight="1" hidden="1" outlineLevel="1">
      <c r="A87" s="107">
        <v>38525</v>
      </c>
      <c r="C87" s="109"/>
      <c r="E87" s="106">
        <f>G87*K87</f>
        <v>3441697.8</v>
      </c>
      <c r="G87" s="100">
        <v>214000</v>
      </c>
      <c r="H87" s="101">
        <v>0.000428</v>
      </c>
      <c r="I87" s="102">
        <v>16.2</v>
      </c>
      <c r="J87" s="102">
        <v>15.96</v>
      </c>
      <c r="K87" s="102">
        <v>16.0827</v>
      </c>
    </row>
    <row r="88" spans="1:11" s="97" customFormat="1" ht="17.25" customHeight="1" hidden="1" outlineLevel="1">
      <c r="A88" s="107">
        <v>38526</v>
      </c>
      <c r="C88" s="109"/>
      <c r="E88" s="106">
        <f>G88*K88</f>
        <v>3560038.9</v>
      </c>
      <c r="G88" s="100">
        <v>223000</v>
      </c>
      <c r="H88" s="101">
        <v>0.000446</v>
      </c>
      <c r="I88" s="102">
        <v>16</v>
      </c>
      <c r="J88" s="102">
        <v>15.9</v>
      </c>
      <c r="K88" s="102">
        <v>15.9643</v>
      </c>
    </row>
    <row r="89" spans="1:11" s="97" customFormat="1" ht="17.25" customHeight="1" hidden="1" outlineLevel="1">
      <c r="A89" s="107">
        <v>38527</v>
      </c>
      <c r="C89" s="109"/>
      <c r="E89" s="106">
        <f>G89*K89</f>
        <v>3424540.2</v>
      </c>
      <c r="G89" s="100">
        <v>218000</v>
      </c>
      <c r="H89" s="101">
        <v>0.000436</v>
      </c>
      <c r="I89" s="102">
        <v>15.9</v>
      </c>
      <c r="J89" s="102">
        <v>15.6</v>
      </c>
      <c r="K89" s="102">
        <v>15.7089</v>
      </c>
    </row>
    <row r="90" spans="1:11" s="3" customFormat="1" ht="17.25" customHeight="1" hidden="1" outlineLevel="1">
      <c r="A90" s="83" t="s">
        <v>14</v>
      </c>
      <c r="C90" s="67"/>
      <c r="E90" s="82">
        <f>SUM(E85:E89)</f>
        <v>14098852.413600001</v>
      </c>
      <c r="F90" s="92">
        <f>G90</f>
        <v>880068</v>
      </c>
      <c r="G90" s="82">
        <f>SUM(G85:G89)</f>
        <v>880068</v>
      </c>
      <c r="H90" s="88">
        <f>SUM(H85:H89)</f>
        <v>0.00176</v>
      </c>
      <c r="I90" s="158">
        <f>MAX(I85:I89)</f>
        <v>16.35</v>
      </c>
      <c r="J90" s="89">
        <f>MIN(J85:J89)</f>
        <v>15.6</v>
      </c>
      <c r="K90" s="89">
        <f>E90/G90</f>
        <v>16.020185273865202</v>
      </c>
    </row>
    <row r="91" spans="1:11" s="97" customFormat="1" ht="17.25" customHeight="1" hidden="1" outlineLevel="1">
      <c r="A91" s="107">
        <v>38530</v>
      </c>
      <c r="C91" s="109"/>
      <c r="E91" s="106">
        <f>G91*K91</f>
        <v>3182640</v>
      </c>
      <c r="G91" s="100">
        <v>200000</v>
      </c>
      <c r="H91" s="101">
        <v>0.0004</v>
      </c>
      <c r="I91" s="102">
        <v>15.95</v>
      </c>
      <c r="J91" s="102">
        <v>15.85</v>
      </c>
      <c r="K91" s="102">
        <v>15.9132</v>
      </c>
    </row>
    <row r="92" spans="1:11" s="97" customFormat="1" ht="17.25" customHeight="1" hidden="1" outlineLevel="1">
      <c r="A92" s="107">
        <v>38531</v>
      </c>
      <c r="C92" s="109"/>
      <c r="E92" s="106">
        <f>G92*K92</f>
        <v>3526072</v>
      </c>
      <c r="G92" s="100">
        <v>220000</v>
      </c>
      <c r="H92" s="101">
        <v>0.00044</v>
      </c>
      <c r="I92" s="102">
        <v>16.2</v>
      </c>
      <c r="J92" s="102">
        <v>15</v>
      </c>
      <c r="K92" s="102">
        <v>16.0276</v>
      </c>
    </row>
    <row r="93" spans="1:11" s="97" customFormat="1" ht="17.25" customHeight="1" hidden="1" outlineLevel="1">
      <c r="A93" s="107">
        <v>38532</v>
      </c>
      <c r="C93" s="109"/>
      <c r="E93" s="106">
        <f>G93*K93</f>
        <v>3535317</v>
      </c>
      <c r="G93" s="100">
        <v>219000</v>
      </c>
      <c r="H93" s="101">
        <v>0.000438</v>
      </c>
      <c r="I93" s="102">
        <v>16.19</v>
      </c>
      <c r="J93" s="102">
        <v>16</v>
      </c>
      <c r="K93" s="102">
        <v>16.143</v>
      </c>
    </row>
    <row r="94" spans="1:11" s="97" customFormat="1" ht="17.25" customHeight="1" hidden="1" outlineLevel="1">
      <c r="A94" s="107">
        <v>38533</v>
      </c>
      <c r="C94" s="109"/>
      <c r="E94" s="106">
        <f>G94*K94</f>
        <v>3545574.5360000003</v>
      </c>
      <c r="G94" s="100">
        <v>219079</v>
      </c>
      <c r="H94" s="101">
        <v>0.000438</v>
      </c>
      <c r="I94" s="102">
        <v>16.24</v>
      </c>
      <c r="J94" s="102">
        <v>16</v>
      </c>
      <c r="K94" s="102">
        <v>16.184</v>
      </c>
    </row>
    <row r="95" spans="1:11" s="3" customFormat="1" ht="17.25" customHeight="1" collapsed="1">
      <c r="A95" s="81" t="s">
        <v>24</v>
      </c>
      <c r="C95" s="50"/>
      <c r="D95" s="93">
        <f>SUM(G61,F64,F69,F72,F78,F84,F90,G91,G92,G93,G94)</f>
        <v>3936377</v>
      </c>
      <c r="E95" s="82">
        <f>SUM(E61,E64,E69,E72,E78,E84,E90,E91,E92,E93,E94)</f>
        <v>61531517.259399995</v>
      </c>
      <c r="G95" s="24"/>
      <c r="H95" s="25"/>
      <c r="I95" s="102"/>
      <c r="J95" s="26"/>
      <c r="K95" s="26"/>
    </row>
    <row r="96" spans="1:11" s="97" customFormat="1" ht="17.25" customHeight="1" hidden="1" outlineLevel="1">
      <c r="A96" s="107">
        <v>38534</v>
      </c>
      <c r="C96" s="109"/>
      <c r="E96" s="106">
        <f>G96*K96</f>
        <v>1793884.2935000001</v>
      </c>
      <c r="G96" s="100">
        <v>111095</v>
      </c>
      <c r="H96" s="101">
        <v>0.000222</v>
      </c>
      <c r="I96" s="102">
        <v>16.3</v>
      </c>
      <c r="J96" s="102">
        <v>16.06</v>
      </c>
      <c r="K96" s="102">
        <v>16.1473</v>
      </c>
    </row>
    <row r="97" spans="1:11" s="3" customFormat="1" ht="17.25" customHeight="1" hidden="1" outlineLevel="1">
      <c r="A97" s="83" t="s">
        <v>13</v>
      </c>
      <c r="C97" s="67"/>
      <c r="E97" s="82">
        <f>SUM(E91:E96)-E95</f>
        <v>15583487.829500005</v>
      </c>
      <c r="F97" s="92">
        <f>G97</f>
        <v>969174</v>
      </c>
      <c r="G97" s="82">
        <f>SUM(G91:G96)</f>
        <v>969174</v>
      </c>
      <c r="H97" s="88">
        <f>SUM(H91:H96)</f>
        <v>0.001938</v>
      </c>
      <c r="I97" s="158">
        <f>MAX(I91:I96)</f>
        <v>16.3</v>
      </c>
      <c r="J97" s="89">
        <f>MIN(J91:J96)</f>
        <v>15</v>
      </c>
      <c r="K97" s="89">
        <f>E97/G97</f>
        <v>16.079143507254635</v>
      </c>
    </row>
    <row r="98" spans="1:11" s="97" customFormat="1" ht="17.25" customHeight="1" hidden="1" outlineLevel="1">
      <c r="A98" s="107">
        <v>38539</v>
      </c>
      <c r="C98" s="109"/>
      <c r="E98" s="106">
        <f>G98*K98</f>
        <v>1639999.9999999998</v>
      </c>
      <c r="G98" s="100">
        <v>100000</v>
      </c>
      <c r="H98" s="101">
        <v>0.0002</v>
      </c>
      <c r="I98" s="102">
        <v>16.42</v>
      </c>
      <c r="J98" s="102">
        <v>16.36</v>
      </c>
      <c r="K98" s="102">
        <v>16.4</v>
      </c>
    </row>
    <row r="99" spans="1:11" s="97" customFormat="1" ht="17.25" customHeight="1" hidden="1" outlineLevel="1">
      <c r="A99" s="107">
        <v>38540</v>
      </c>
      <c r="C99" s="109"/>
      <c r="E99" s="106">
        <f>G99*K99</f>
        <v>2592336.6034</v>
      </c>
      <c r="G99" s="100">
        <v>160177</v>
      </c>
      <c r="H99" s="101">
        <v>0.000320354</v>
      </c>
      <c r="I99" s="102">
        <v>16.4</v>
      </c>
      <c r="J99" s="102">
        <v>16</v>
      </c>
      <c r="K99" s="102">
        <v>16.1842</v>
      </c>
    </row>
    <row r="100" spans="1:11" s="3" customFormat="1" ht="17.25" customHeight="1" hidden="1" outlineLevel="1">
      <c r="A100" s="83" t="s">
        <v>12</v>
      </c>
      <c r="C100" s="67"/>
      <c r="E100" s="82">
        <f>SUM(E98:E99)</f>
        <v>4232336.603399999</v>
      </c>
      <c r="F100" s="92">
        <f>G100</f>
        <v>260177</v>
      </c>
      <c r="G100" s="82">
        <f>SUM(G98:G99)</f>
        <v>260177</v>
      </c>
      <c r="H100" s="88">
        <f>SUM(H98:H99)</f>
        <v>0.000520354</v>
      </c>
      <c r="I100" s="158">
        <f>MAX(I98:I99)</f>
        <v>16.42</v>
      </c>
      <c r="J100" s="89">
        <f>MIN(J98:J99)</f>
        <v>16</v>
      </c>
      <c r="K100" s="89">
        <f>E100/G100</f>
        <v>16.267143534593757</v>
      </c>
    </row>
    <row r="101" spans="1:11" s="97" customFormat="1" ht="17.25" customHeight="1" hidden="1" outlineLevel="1">
      <c r="A101" s="107">
        <v>38548</v>
      </c>
      <c r="C101" s="109"/>
      <c r="E101" s="106">
        <v>1976002.3943999999</v>
      </c>
      <c r="G101" s="100">
        <v>122438</v>
      </c>
      <c r="H101" s="101">
        <v>0.000245</v>
      </c>
      <c r="I101" s="102">
        <v>16.2</v>
      </c>
      <c r="J101" s="102">
        <v>16.07</v>
      </c>
      <c r="K101" s="102">
        <v>16.1388</v>
      </c>
    </row>
    <row r="102" spans="1:12" s="3" customFormat="1" ht="17.25" customHeight="1" hidden="1" outlineLevel="1">
      <c r="A102" s="83" t="s">
        <v>11</v>
      </c>
      <c r="C102" s="67"/>
      <c r="E102" s="82">
        <f>E101</f>
        <v>1976002.3943999999</v>
      </c>
      <c r="F102" s="92">
        <f>G102</f>
        <v>122438</v>
      </c>
      <c r="G102" s="82">
        <f>G101</f>
        <v>122438</v>
      </c>
      <c r="H102" s="88">
        <f>H101</f>
        <v>0.000245</v>
      </c>
      <c r="I102" s="158">
        <f>I101</f>
        <v>16.2</v>
      </c>
      <c r="J102" s="89">
        <f>J101</f>
        <v>16.07</v>
      </c>
      <c r="K102" s="89">
        <f>K101</f>
        <v>16.1388</v>
      </c>
      <c r="L102" s="86"/>
    </row>
    <row r="103" spans="1:11" s="97" customFormat="1" ht="17.25" customHeight="1" hidden="1" outlineLevel="1">
      <c r="A103" s="107">
        <v>38551</v>
      </c>
      <c r="C103" s="109"/>
      <c r="E103" s="106">
        <v>649200</v>
      </c>
      <c r="G103" s="100">
        <v>40000</v>
      </c>
      <c r="H103" s="101">
        <v>8E-05</v>
      </c>
      <c r="I103" s="102">
        <v>16.25</v>
      </c>
      <c r="J103" s="102">
        <v>16.13</v>
      </c>
      <c r="K103" s="102">
        <v>16.23</v>
      </c>
    </row>
    <row r="104" spans="1:11" s="97" customFormat="1" ht="17.25" customHeight="1" hidden="1" outlineLevel="1">
      <c r="A104" s="107">
        <v>38552</v>
      </c>
      <c r="C104" s="109"/>
      <c r="E104" s="106">
        <v>652280</v>
      </c>
      <c r="G104" s="100">
        <v>40000</v>
      </c>
      <c r="H104" s="101">
        <v>8E-05</v>
      </c>
      <c r="I104" s="102">
        <v>16.33</v>
      </c>
      <c r="J104" s="102">
        <v>16.25</v>
      </c>
      <c r="K104" s="102">
        <v>16.307</v>
      </c>
    </row>
    <row r="105" spans="1:11" s="97" customFormat="1" ht="17.25" customHeight="1" hidden="1" outlineLevel="1">
      <c r="A105" s="107">
        <v>38553</v>
      </c>
      <c r="C105" s="109"/>
      <c r="E105" s="106">
        <v>326000</v>
      </c>
      <c r="G105" s="100">
        <v>20000</v>
      </c>
      <c r="H105" s="101">
        <v>4E-05</v>
      </c>
      <c r="I105" s="102">
        <v>16.33</v>
      </c>
      <c r="J105" s="102">
        <v>16.24</v>
      </c>
      <c r="K105" s="102">
        <v>16.3</v>
      </c>
    </row>
    <row r="106" spans="1:11" s="97" customFormat="1" ht="17.25" customHeight="1" hidden="1" outlineLevel="1">
      <c r="A106" s="107">
        <v>38554</v>
      </c>
      <c r="C106" s="109"/>
      <c r="E106" s="106">
        <v>1949400</v>
      </c>
      <c r="G106" s="100">
        <v>120000</v>
      </c>
      <c r="H106" s="101">
        <v>0.00024</v>
      </c>
      <c r="I106" s="102">
        <v>16.32</v>
      </c>
      <c r="J106" s="102">
        <v>16.19</v>
      </c>
      <c r="K106" s="102">
        <v>16.245</v>
      </c>
    </row>
    <row r="107" spans="1:11" s="97" customFormat="1" ht="17.25" customHeight="1" hidden="1" outlineLevel="1">
      <c r="A107" s="107">
        <v>38555</v>
      </c>
      <c r="C107" s="109"/>
      <c r="E107" s="106">
        <v>2474708.202</v>
      </c>
      <c r="G107" s="100">
        <v>152562</v>
      </c>
      <c r="H107" s="101">
        <v>0.000305124</v>
      </c>
      <c r="I107" s="102">
        <v>16.31</v>
      </c>
      <c r="J107" s="102">
        <v>16.06</v>
      </c>
      <c r="K107" s="102">
        <v>16.221</v>
      </c>
    </row>
    <row r="108" spans="1:11" s="3" customFormat="1" ht="17.25" customHeight="1" hidden="1" outlineLevel="1">
      <c r="A108" s="83" t="s">
        <v>10</v>
      </c>
      <c r="C108" s="67"/>
      <c r="E108" s="82">
        <f>SUM(E103:E107)</f>
        <v>6051588.202</v>
      </c>
      <c r="F108" s="92">
        <f>G108</f>
        <v>372562</v>
      </c>
      <c r="G108" s="82">
        <f>SUM(G103:G107)</f>
        <v>372562</v>
      </c>
      <c r="H108" s="88">
        <f>SUM(H103:H107)</f>
        <v>0.000745124</v>
      </c>
      <c r="I108" s="158">
        <f>MAX(I103:I107)</f>
        <v>16.33</v>
      </c>
      <c r="J108" s="89">
        <f>MIN(J103:J107)</f>
        <v>16.06</v>
      </c>
      <c r="K108" s="89">
        <f>E108/G108</f>
        <v>16.243170806469795</v>
      </c>
    </row>
    <row r="109" spans="1:11" s="97" customFormat="1" ht="17.25" customHeight="1" hidden="1" outlineLevel="1">
      <c r="A109" s="107">
        <v>38558</v>
      </c>
      <c r="C109" s="109"/>
      <c r="E109" s="106">
        <f>G109*K109</f>
        <v>810500</v>
      </c>
      <c r="G109" s="100">
        <v>50000</v>
      </c>
      <c r="H109" s="101">
        <v>0.0001</v>
      </c>
      <c r="I109" s="102">
        <v>16.23</v>
      </c>
      <c r="J109" s="102">
        <v>16.19</v>
      </c>
      <c r="K109" s="102">
        <v>16.21</v>
      </c>
    </row>
    <row r="110" spans="1:11" s="97" customFormat="1" ht="17.25" customHeight="1" hidden="1" outlineLevel="1">
      <c r="A110" s="107">
        <v>38559</v>
      </c>
      <c r="C110" s="109"/>
      <c r="E110" s="106">
        <f>G110*K110</f>
        <v>811750</v>
      </c>
      <c r="G110" s="100">
        <v>50000</v>
      </c>
      <c r="H110" s="101">
        <v>0.0001</v>
      </c>
      <c r="I110" s="102">
        <v>16.25</v>
      </c>
      <c r="J110" s="102">
        <v>16.19</v>
      </c>
      <c r="K110" s="102">
        <v>16.235</v>
      </c>
    </row>
    <row r="111" spans="1:11" s="3" customFormat="1" ht="17.25" customHeight="1" hidden="1" outlineLevel="1">
      <c r="A111" s="83" t="s">
        <v>9</v>
      </c>
      <c r="C111" s="67"/>
      <c r="E111" s="82">
        <v>1622250</v>
      </c>
      <c r="F111" s="92">
        <f>G111</f>
        <v>100000</v>
      </c>
      <c r="G111" s="82">
        <f>SUM(G109:G110)</f>
        <v>100000</v>
      </c>
      <c r="H111" s="88">
        <f>SUM(H109:H110)</f>
        <v>0.0002</v>
      </c>
      <c r="I111" s="158">
        <f>MAX(I109:I110)</f>
        <v>16.25</v>
      </c>
      <c r="J111" s="89">
        <f>MIN(J109:J110)</f>
        <v>16.19</v>
      </c>
      <c r="K111" s="89">
        <f>E111/G111</f>
        <v>16.2225</v>
      </c>
    </row>
    <row r="112" spans="1:11" s="97" customFormat="1" ht="17.25" customHeight="1" hidden="1" outlineLevel="1">
      <c r="A112" s="107">
        <v>38594</v>
      </c>
      <c r="C112" s="109"/>
      <c r="E112" s="106">
        <f>G112*K112</f>
        <v>1099702.5</v>
      </c>
      <c r="G112" s="100">
        <v>65000</v>
      </c>
      <c r="H112" s="101">
        <v>0.00013</v>
      </c>
      <c r="I112" s="102">
        <v>16.95</v>
      </c>
      <c r="J112" s="102">
        <v>16.88</v>
      </c>
      <c r="K112" s="102">
        <v>16.9185</v>
      </c>
    </row>
    <row r="113" spans="1:11" s="97" customFormat="1" ht="17.25" customHeight="1" hidden="1" outlineLevel="1">
      <c r="A113" s="107">
        <v>38595</v>
      </c>
      <c r="C113" s="109"/>
      <c r="E113" s="106">
        <f>G113*K113</f>
        <v>84550</v>
      </c>
      <c r="G113" s="100">
        <v>5000</v>
      </c>
      <c r="H113" s="101">
        <v>1E-05</v>
      </c>
      <c r="I113" s="102">
        <v>16.91</v>
      </c>
      <c r="J113" s="102">
        <v>16.91</v>
      </c>
      <c r="K113" s="102">
        <v>16.91</v>
      </c>
    </row>
    <row r="114" spans="1:11" s="3" customFormat="1" ht="17.25" customHeight="1" hidden="1" outlineLevel="1">
      <c r="A114" s="83" t="s">
        <v>1</v>
      </c>
      <c r="C114" s="67"/>
      <c r="E114" s="82">
        <v>1184252.5</v>
      </c>
      <c r="F114" s="92">
        <f>G114</f>
        <v>70000</v>
      </c>
      <c r="G114" s="82">
        <f>SUM(G112:G113)</f>
        <v>70000</v>
      </c>
      <c r="H114" s="88">
        <f>SUM(H112:H113)</f>
        <v>0.00014</v>
      </c>
      <c r="I114" s="158">
        <f>MAX(I112:I113)</f>
        <v>16.95</v>
      </c>
      <c r="J114" s="89">
        <f>MIN(J112:J113)</f>
        <v>16.88</v>
      </c>
      <c r="K114" s="89">
        <f>E114/G114</f>
        <v>16.917892857142856</v>
      </c>
    </row>
    <row r="115" spans="1:11" s="97" customFormat="1" ht="17.25" customHeight="1" hidden="1" outlineLevel="1">
      <c r="A115" s="107">
        <v>38600</v>
      </c>
      <c r="C115" s="109"/>
      <c r="E115" s="106">
        <f>G115*K115</f>
        <v>171200</v>
      </c>
      <c r="G115" s="100">
        <v>10000</v>
      </c>
      <c r="H115" s="101">
        <v>2E-05</v>
      </c>
      <c r="I115" s="102">
        <v>17.12</v>
      </c>
      <c r="J115" s="102">
        <v>17.12</v>
      </c>
      <c r="K115" s="102">
        <v>17.12</v>
      </c>
    </row>
    <row r="116" spans="1:11" s="97" customFormat="1" ht="17.25" customHeight="1" hidden="1" outlineLevel="1">
      <c r="A116" s="107">
        <v>38601</v>
      </c>
      <c r="C116" s="109"/>
      <c r="E116" s="106">
        <f>G116*K116</f>
        <v>714310.8</v>
      </c>
      <c r="G116" s="100">
        <v>42000</v>
      </c>
      <c r="H116" s="101">
        <v>8.4E-05</v>
      </c>
      <c r="I116" s="102">
        <v>17.05</v>
      </c>
      <c r="J116" s="102">
        <v>16.96</v>
      </c>
      <c r="K116" s="102">
        <v>17.0074</v>
      </c>
    </row>
    <row r="117" spans="1:11" s="97" customFormat="1" ht="17.25" customHeight="1" hidden="1" outlineLevel="1">
      <c r="A117" s="107">
        <v>38602</v>
      </c>
      <c r="C117" s="109"/>
      <c r="E117" s="106">
        <f>G117*K117</f>
        <v>238814.8</v>
      </c>
      <c r="G117" s="100">
        <v>14000</v>
      </c>
      <c r="H117" s="101">
        <v>2.8E-05</v>
      </c>
      <c r="I117" s="102">
        <v>17.07</v>
      </c>
      <c r="J117" s="102">
        <v>17.03</v>
      </c>
      <c r="K117" s="102">
        <v>17.0582</v>
      </c>
    </row>
    <row r="118" spans="1:11" s="97" customFormat="1" ht="17.25" customHeight="1" hidden="1" outlineLevel="1">
      <c r="A118" s="107">
        <v>38604</v>
      </c>
      <c r="C118" s="109"/>
      <c r="E118" s="106">
        <f>G118*K118</f>
        <v>171400</v>
      </c>
      <c r="G118" s="100">
        <v>10000</v>
      </c>
      <c r="H118" s="101">
        <v>2E-05</v>
      </c>
      <c r="I118" s="102">
        <v>17.16</v>
      </c>
      <c r="J118" s="102">
        <v>17.11</v>
      </c>
      <c r="K118" s="102">
        <v>17.14</v>
      </c>
    </row>
    <row r="119" spans="1:11" s="3" customFormat="1" ht="17.25" customHeight="1" hidden="1" outlineLevel="1">
      <c r="A119" s="83" t="s">
        <v>2</v>
      </c>
      <c r="C119" s="67"/>
      <c r="E119" s="82">
        <f>SUM(E115:E118)</f>
        <v>1295725.6</v>
      </c>
      <c r="F119" s="92">
        <f>G119</f>
        <v>76000</v>
      </c>
      <c r="G119" s="82">
        <f>SUM(G115:G118)</f>
        <v>76000</v>
      </c>
      <c r="H119" s="88">
        <f>SUM(H115:H118)</f>
        <v>0.00015199999999999998</v>
      </c>
      <c r="I119" s="158">
        <f>MAX(I115:I118)</f>
        <v>17.16</v>
      </c>
      <c r="J119" s="89">
        <f>MIN(J115:J118)</f>
        <v>16.96</v>
      </c>
      <c r="K119" s="89">
        <f>E119/G119</f>
        <v>17.04902105263158</v>
      </c>
    </row>
    <row r="120" spans="1:11" s="97" customFormat="1" ht="17.25" customHeight="1" hidden="1" outlineLevel="1">
      <c r="A120" s="107">
        <v>38607</v>
      </c>
      <c r="C120" s="109"/>
      <c r="E120" s="106">
        <f>G120*K120</f>
        <v>622781.88</v>
      </c>
      <c r="G120" s="100">
        <v>36484</v>
      </c>
      <c r="H120" s="101">
        <v>7.3E-05</v>
      </c>
      <c r="I120" s="102">
        <v>17.16</v>
      </c>
      <c r="J120" s="102">
        <v>17.11</v>
      </c>
      <c r="K120" s="102">
        <v>17.07</v>
      </c>
    </row>
    <row r="121" spans="1:11" s="97" customFormat="1" ht="17.25" customHeight="1" hidden="1" outlineLevel="1">
      <c r="A121" s="107">
        <v>38608</v>
      </c>
      <c r="C121" s="109"/>
      <c r="E121" s="106">
        <f>G121*K121</f>
        <v>2020427.18</v>
      </c>
      <c r="G121" s="100">
        <v>118709</v>
      </c>
      <c r="H121" s="101">
        <v>0.000237</v>
      </c>
      <c r="I121" s="102">
        <v>17.04</v>
      </c>
      <c r="J121" s="102">
        <v>16.98</v>
      </c>
      <c r="K121" s="102">
        <v>17.02</v>
      </c>
    </row>
    <row r="122" spans="1:11" s="97" customFormat="1" ht="17.25" customHeight="1" hidden="1" outlineLevel="1">
      <c r="A122" s="107">
        <v>38609</v>
      </c>
      <c r="C122" s="109"/>
      <c r="E122" s="106">
        <f>G122*K122</f>
        <v>2387728</v>
      </c>
      <c r="G122" s="100">
        <v>140000</v>
      </c>
      <c r="H122" s="101">
        <v>0.00028</v>
      </c>
      <c r="I122" s="102">
        <v>17.17</v>
      </c>
      <c r="J122" s="102">
        <v>16.98</v>
      </c>
      <c r="K122" s="102">
        <v>17.0552</v>
      </c>
    </row>
    <row r="123" spans="1:11" s="97" customFormat="1" ht="17.25" customHeight="1" hidden="1" outlineLevel="1">
      <c r="A123" s="107">
        <v>38610</v>
      </c>
      <c r="C123" s="109"/>
      <c r="E123" s="106">
        <f>G123*K123</f>
        <v>2346966</v>
      </c>
      <c r="G123" s="100">
        <v>138000</v>
      </c>
      <c r="H123" s="101">
        <v>0.000276</v>
      </c>
      <c r="I123" s="102">
        <v>17.03</v>
      </c>
      <c r="J123" s="102">
        <v>16.98</v>
      </c>
      <c r="K123" s="102">
        <v>17.007</v>
      </c>
    </row>
    <row r="124" spans="1:11" s="97" customFormat="1" ht="17.25" customHeight="1" hidden="1" outlineLevel="1">
      <c r="A124" s="107">
        <v>38611</v>
      </c>
      <c r="C124" s="109"/>
      <c r="E124" s="106">
        <f>G124*K124</f>
        <v>34024</v>
      </c>
      <c r="G124" s="100">
        <v>2000</v>
      </c>
      <c r="H124" s="101">
        <v>4E-06</v>
      </c>
      <c r="I124" s="102">
        <v>17.02</v>
      </c>
      <c r="J124" s="102">
        <v>16.98</v>
      </c>
      <c r="K124" s="102">
        <v>17.012</v>
      </c>
    </row>
    <row r="125" spans="1:11" s="3" customFormat="1" ht="17.25" customHeight="1" hidden="1" outlineLevel="1">
      <c r="A125" s="83" t="s">
        <v>3</v>
      </c>
      <c r="C125" s="67"/>
      <c r="E125" s="82">
        <f>SUM(E120:E124)</f>
        <v>7411927.0600000005</v>
      </c>
      <c r="F125" s="92">
        <f>G125</f>
        <v>435193</v>
      </c>
      <c r="G125" s="82">
        <f>SUM(G120:G124)</f>
        <v>435193</v>
      </c>
      <c r="H125" s="88">
        <f>SUM(H120:H124)</f>
        <v>0.00087</v>
      </c>
      <c r="I125" s="158">
        <f>MAX(I120:I124)</f>
        <v>17.17</v>
      </c>
      <c r="J125" s="89">
        <f>MIN(J120:J124)</f>
        <v>16.98</v>
      </c>
      <c r="K125" s="89">
        <f>E125/G125</f>
        <v>17.031356340749966</v>
      </c>
    </row>
    <row r="126" spans="1:11" s="97" customFormat="1" ht="17.25" customHeight="1" hidden="1" outlineLevel="1">
      <c r="A126" s="107">
        <v>38614</v>
      </c>
      <c r="C126" s="109"/>
      <c r="E126" s="106">
        <f>G126*K126</f>
        <v>1538648.4162</v>
      </c>
      <c r="G126" s="100">
        <v>90318</v>
      </c>
      <c r="H126" s="101">
        <v>0.000180636</v>
      </c>
      <c r="I126" s="102">
        <v>17.1</v>
      </c>
      <c r="J126" s="102">
        <v>16.98</v>
      </c>
      <c r="K126" s="102">
        <v>17.0359</v>
      </c>
    </row>
    <row r="127" spans="1:11" s="97" customFormat="1" ht="17.25" customHeight="1" hidden="1" outlineLevel="1">
      <c r="A127" s="107">
        <v>38615</v>
      </c>
      <c r="C127" s="109"/>
      <c r="E127" s="106">
        <f>G127*K127</f>
        <v>2826390.28</v>
      </c>
      <c r="G127" s="100">
        <v>165200</v>
      </c>
      <c r="H127" s="101">
        <v>0.00033</v>
      </c>
      <c r="I127" s="102">
        <v>17.15</v>
      </c>
      <c r="J127" s="102">
        <v>16.99</v>
      </c>
      <c r="K127" s="102">
        <v>17.1089</v>
      </c>
    </row>
    <row r="128" spans="1:11" s="97" customFormat="1" ht="17.25" customHeight="1" hidden="1" outlineLevel="1">
      <c r="A128" s="107">
        <v>38616</v>
      </c>
      <c r="C128" s="109"/>
      <c r="E128" s="106">
        <f>G128*K128</f>
        <v>2900415</v>
      </c>
      <c r="G128" s="100">
        <v>172500</v>
      </c>
      <c r="H128" s="101">
        <v>0.000345</v>
      </c>
      <c r="I128" s="102">
        <v>17</v>
      </c>
      <c r="J128" s="102">
        <v>16.6</v>
      </c>
      <c r="K128" s="102">
        <v>16.814</v>
      </c>
    </row>
    <row r="129" spans="1:11" s="97" customFormat="1" ht="17.25" customHeight="1" hidden="1" outlineLevel="1">
      <c r="A129" s="107">
        <v>38617</v>
      </c>
      <c r="C129" s="109"/>
      <c r="E129" s="106">
        <f>G129*K129</f>
        <v>2935654.4000000004</v>
      </c>
      <c r="G129" s="100">
        <v>179200</v>
      </c>
      <c r="H129" s="101">
        <v>0.000358</v>
      </c>
      <c r="I129" s="102">
        <v>16.6</v>
      </c>
      <c r="J129" s="102">
        <v>16.25</v>
      </c>
      <c r="K129" s="102">
        <v>16.382</v>
      </c>
    </row>
    <row r="130" spans="1:11" s="97" customFormat="1" ht="17.25" customHeight="1" hidden="1" outlineLevel="1">
      <c r="A130" s="107">
        <v>38618</v>
      </c>
      <c r="C130" s="109"/>
      <c r="E130" s="106">
        <f>G130*K130</f>
        <v>3142296</v>
      </c>
      <c r="G130" s="100">
        <v>190000</v>
      </c>
      <c r="H130" s="101">
        <v>0.00038</v>
      </c>
      <c r="I130" s="102">
        <v>16.75</v>
      </c>
      <c r="J130" s="102">
        <v>16.32</v>
      </c>
      <c r="K130" s="102">
        <v>16.5384</v>
      </c>
    </row>
    <row r="131" spans="1:11" s="3" customFormat="1" ht="17.25" customHeight="1" hidden="1" outlineLevel="1">
      <c r="A131" s="83" t="s">
        <v>4</v>
      </c>
      <c r="C131" s="67"/>
      <c r="E131" s="82">
        <f>SUM(E126:E130)</f>
        <v>13343404.0962</v>
      </c>
      <c r="F131" s="92">
        <f>G131</f>
        <v>797218</v>
      </c>
      <c r="G131" s="82">
        <f>SUM(G126:G130)</f>
        <v>797218</v>
      </c>
      <c r="H131" s="88">
        <f>SUM(H126:H130)</f>
        <v>0.0015936359999999998</v>
      </c>
      <c r="I131" s="158">
        <f>MAX(I126:I130)</f>
        <v>17.15</v>
      </c>
      <c r="J131" s="89">
        <f>MIN(J126:J130)</f>
        <v>16.25</v>
      </c>
      <c r="K131" s="89">
        <f>E131/G131</f>
        <v>16.73745963613466</v>
      </c>
    </row>
    <row r="132" spans="1:11" s="97" customFormat="1" ht="17.25" customHeight="1" hidden="1" outlineLevel="1">
      <c r="A132" s="107">
        <v>38621</v>
      </c>
      <c r="C132" s="109"/>
      <c r="E132" s="106">
        <f>G132*K132</f>
        <v>3463966.0000000005</v>
      </c>
      <c r="G132" s="100">
        <v>209000</v>
      </c>
      <c r="H132" s="101">
        <v>0.000418</v>
      </c>
      <c r="I132" s="102">
        <v>16.72</v>
      </c>
      <c r="J132" s="102">
        <v>16.5</v>
      </c>
      <c r="K132" s="102">
        <v>16.574</v>
      </c>
    </row>
    <row r="133" spans="1:11" s="97" customFormat="1" ht="17.25" customHeight="1" hidden="1" outlineLevel="1">
      <c r="A133" s="107">
        <v>38622</v>
      </c>
      <c r="C133" s="109"/>
      <c r="E133" s="106">
        <f>G133*K133</f>
        <v>3559462</v>
      </c>
      <c r="G133" s="100">
        <v>214000</v>
      </c>
      <c r="H133" s="101">
        <v>0.000428</v>
      </c>
      <c r="I133" s="102">
        <v>16.7</v>
      </c>
      <c r="J133" s="102">
        <v>16.51</v>
      </c>
      <c r="K133" s="102">
        <v>16.633</v>
      </c>
    </row>
    <row r="134" spans="1:11" s="97" customFormat="1" ht="17.25" customHeight="1" hidden="1" outlineLevel="1">
      <c r="A134" s="107">
        <v>38623</v>
      </c>
      <c r="C134" s="109"/>
      <c r="E134" s="106">
        <f>G134*K134</f>
        <v>3623032.0000000005</v>
      </c>
      <c r="G134" s="100">
        <v>217000</v>
      </c>
      <c r="H134" s="101">
        <v>0.000434</v>
      </c>
      <c r="I134" s="102">
        <v>16.85</v>
      </c>
      <c r="J134" s="102">
        <v>16.5</v>
      </c>
      <c r="K134" s="102">
        <v>16.696</v>
      </c>
    </row>
    <row r="135" spans="1:11" s="97" customFormat="1" ht="17.25" customHeight="1" hidden="1" outlineLevel="1">
      <c r="A135" s="107">
        <v>38624</v>
      </c>
      <c r="C135" s="109"/>
      <c r="E135" s="106">
        <f>G135*K135</f>
        <v>3656424.0000000005</v>
      </c>
      <c r="G135" s="100">
        <v>219000</v>
      </c>
      <c r="H135" s="101">
        <v>0.000438</v>
      </c>
      <c r="I135" s="102">
        <v>16.85</v>
      </c>
      <c r="J135" s="102">
        <v>16.5</v>
      </c>
      <c r="K135" s="102">
        <v>16.696</v>
      </c>
    </row>
    <row r="136" spans="1:11" s="97" customFormat="1" ht="17.25" customHeight="1" hidden="1" outlineLevel="1">
      <c r="A136" s="107">
        <v>38625</v>
      </c>
      <c r="C136" s="109"/>
      <c r="E136" s="106">
        <f>G136*K136</f>
        <v>3326550</v>
      </c>
      <c r="G136" s="100">
        <v>201000</v>
      </c>
      <c r="H136" s="101">
        <v>0.000402</v>
      </c>
      <c r="I136" s="102">
        <v>16.65</v>
      </c>
      <c r="J136" s="102">
        <v>16.5</v>
      </c>
      <c r="K136" s="102">
        <v>16.55</v>
      </c>
    </row>
    <row r="137" spans="1:11" s="3" customFormat="1" ht="17.25" customHeight="1" hidden="1" outlineLevel="1">
      <c r="A137" s="83" t="s">
        <v>5</v>
      </c>
      <c r="C137" s="67"/>
      <c r="E137" s="82">
        <f>SUM(E132:E136)</f>
        <v>17629434</v>
      </c>
      <c r="F137" s="92">
        <f>G137</f>
        <v>1060000</v>
      </c>
      <c r="G137" s="82">
        <f>SUM(G132:G136)</f>
        <v>1060000</v>
      </c>
      <c r="H137" s="88">
        <f>SUM(H132:H136)</f>
        <v>0.00212</v>
      </c>
      <c r="I137" s="158">
        <f>MAX(I132:I136)</f>
        <v>16.85</v>
      </c>
      <c r="J137" s="89">
        <f>MIN(J132:J136)</f>
        <v>16.5</v>
      </c>
      <c r="K137" s="89">
        <f>E137/G137</f>
        <v>16.631541509433962</v>
      </c>
    </row>
    <row r="138" spans="1:11" s="3" customFormat="1" ht="17.25" customHeight="1" collapsed="1">
      <c r="A138" s="81" t="s">
        <v>25</v>
      </c>
      <c r="C138" s="50"/>
      <c r="D138" s="93">
        <f>SUM(G96,F100,F102,F108,F111,F114,F119,F125,F131,F137)</f>
        <v>3404683</v>
      </c>
      <c r="E138" s="82">
        <f>SUM(E96,E100,E102,E108,E111,E114,E119,E125,E131,E137)</f>
        <v>56540804.74950001</v>
      </c>
      <c r="F138" s="28"/>
      <c r="G138" s="31"/>
      <c r="H138" s="32"/>
      <c r="I138" s="159"/>
      <c r="J138" s="33"/>
      <c r="K138" s="33"/>
    </row>
    <row r="139" spans="1:11" s="97" customFormat="1" ht="17.25" customHeight="1" hidden="1" outlineLevel="1">
      <c r="A139" s="107">
        <v>38628</v>
      </c>
      <c r="C139" s="109"/>
      <c r="E139" s="106">
        <f>G139*K139</f>
        <v>339000</v>
      </c>
      <c r="G139" s="100">
        <v>20000</v>
      </c>
      <c r="H139" s="101">
        <v>4E-05</v>
      </c>
      <c r="I139" s="102">
        <v>17.1</v>
      </c>
      <c r="J139" s="102">
        <v>16.75</v>
      </c>
      <c r="K139" s="102">
        <v>16.95</v>
      </c>
    </row>
    <row r="140" spans="1:11" s="97" customFormat="1" ht="17.25" customHeight="1" hidden="1" outlineLevel="1">
      <c r="A140" s="107">
        <v>38631</v>
      </c>
      <c r="C140" s="109"/>
      <c r="E140" s="106">
        <f>G140*K140</f>
        <v>170000</v>
      </c>
      <c r="G140" s="100">
        <v>10000</v>
      </c>
      <c r="H140" s="101">
        <v>2E-05</v>
      </c>
      <c r="I140" s="102">
        <v>17</v>
      </c>
      <c r="J140" s="102">
        <v>17</v>
      </c>
      <c r="K140" s="102">
        <v>17</v>
      </c>
    </row>
    <row r="141" spans="1:11" s="3" customFormat="1" ht="17.25" customHeight="1" hidden="1" outlineLevel="1">
      <c r="A141" s="83" t="s">
        <v>48</v>
      </c>
      <c r="C141" s="67"/>
      <c r="E141" s="82">
        <f>SUM(E139:E140)</f>
        <v>509000</v>
      </c>
      <c r="F141" s="92">
        <f>G141</f>
        <v>30000</v>
      </c>
      <c r="G141" s="82">
        <f>SUM(G139:G140)</f>
        <v>30000</v>
      </c>
      <c r="H141" s="88">
        <f>SUM(H139:H140)</f>
        <v>6.000000000000001E-05</v>
      </c>
      <c r="I141" s="158">
        <f>MAX(I139:I140)</f>
        <v>17.1</v>
      </c>
      <c r="J141" s="89">
        <f>MIN(J139:J140)</f>
        <v>16.75</v>
      </c>
      <c r="K141" s="89">
        <f>E141/G141</f>
        <v>16.966666666666665</v>
      </c>
    </row>
    <row r="142" spans="1:11" s="97" customFormat="1" ht="17.25" customHeight="1" hidden="1" outlineLevel="1">
      <c r="A142" s="107">
        <v>38636</v>
      </c>
      <c r="C142" s="109"/>
      <c r="E142" s="106">
        <f>G142*K142</f>
        <v>4314150</v>
      </c>
      <c r="G142" s="100">
        <v>250000</v>
      </c>
      <c r="H142" s="101">
        <v>0.0005</v>
      </c>
      <c r="I142" s="102">
        <v>17.3</v>
      </c>
      <c r="J142" s="102">
        <v>17.22</v>
      </c>
      <c r="K142" s="102">
        <v>17.2566</v>
      </c>
    </row>
    <row r="143" spans="1:11" s="97" customFormat="1" ht="17.25" customHeight="1" hidden="1" outlineLevel="1">
      <c r="A143" s="107">
        <v>38637</v>
      </c>
      <c r="C143" s="109"/>
      <c r="E143" s="106">
        <f>G143*K143</f>
        <v>4564545.5</v>
      </c>
      <c r="G143" s="100">
        <v>265000</v>
      </c>
      <c r="H143" s="101">
        <v>0.00053</v>
      </c>
      <c r="I143" s="102">
        <v>17.25</v>
      </c>
      <c r="J143" s="102">
        <v>17.16</v>
      </c>
      <c r="K143" s="102">
        <v>17.2247</v>
      </c>
    </row>
    <row r="144" spans="1:11" s="97" customFormat="1" ht="17.25" customHeight="1" hidden="1" outlineLevel="1">
      <c r="A144" s="107">
        <v>38638</v>
      </c>
      <c r="C144" s="109"/>
      <c r="E144" s="106">
        <f>G144*K144</f>
        <v>4500824.199999999</v>
      </c>
      <c r="G144" s="100">
        <v>263000</v>
      </c>
      <c r="H144" s="101">
        <v>0.000526</v>
      </c>
      <c r="I144" s="102">
        <v>17.16</v>
      </c>
      <c r="J144" s="102">
        <v>16.85</v>
      </c>
      <c r="K144" s="102">
        <v>17.1134</v>
      </c>
    </row>
    <row r="145" spans="1:11" s="97" customFormat="1" ht="17.25" customHeight="1" hidden="1" outlineLevel="1">
      <c r="A145" s="107">
        <v>38639</v>
      </c>
      <c r="C145" s="109"/>
      <c r="E145" s="106">
        <f>G145*K145</f>
        <v>4363920</v>
      </c>
      <c r="G145" s="100">
        <v>261000</v>
      </c>
      <c r="H145" s="101">
        <v>0.000522</v>
      </c>
      <c r="I145" s="102">
        <v>17</v>
      </c>
      <c r="J145" s="102">
        <v>16.57</v>
      </c>
      <c r="K145" s="102">
        <v>16.72</v>
      </c>
    </row>
    <row r="146" spans="1:11" s="3" customFormat="1" ht="17.25" customHeight="1" hidden="1" outlineLevel="1">
      <c r="A146" s="83" t="s">
        <v>47</v>
      </c>
      <c r="C146" s="67"/>
      <c r="E146" s="82">
        <f>SUM(E142:E145)</f>
        <v>17743439.7</v>
      </c>
      <c r="F146" s="92">
        <f>G146</f>
        <v>1039000</v>
      </c>
      <c r="G146" s="82">
        <f>SUM(G142:G145)</f>
        <v>1039000</v>
      </c>
      <c r="H146" s="88">
        <f>SUM(H142:H145)</f>
        <v>0.002078</v>
      </c>
      <c r="I146" s="158">
        <f>MAX(I142:I145)</f>
        <v>17.3</v>
      </c>
      <c r="J146" s="89">
        <f>MIN(J142:J145)</f>
        <v>16.57</v>
      </c>
      <c r="K146" s="89">
        <f>E146/G146</f>
        <v>17.07742030798845</v>
      </c>
    </row>
    <row r="147" spans="1:11" s="97" customFormat="1" ht="17.25" customHeight="1" hidden="1" outlineLevel="1">
      <c r="A147" s="107">
        <v>38642</v>
      </c>
      <c r="C147" s="109"/>
      <c r="E147" s="106">
        <f>G147*K147</f>
        <v>4214640</v>
      </c>
      <c r="G147" s="100">
        <v>255000</v>
      </c>
      <c r="H147" s="101">
        <v>0.00051</v>
      </c>
      <c r="I147" s="102">
        <v>16.65</v>
      </c>
      <c r="J147" s="102">
        <v>16.4</v>
      </c>
      <c r="K147" s="102">
        <v>16.528</v>
      </c>
    </row>
    <row r="148" spans="1:11" s="97" customFormat="1" ht="17.25" customHeight="1" hidden="1" outlineLevel="1">
      <c r="A148" s="107">
        <v>38643</v>
      </c>
      <c r="C148" s="109"/>
      <c r="E148" s="106">
        <f>G148*K148</f>
        <v>4347552</v>
      </c>
      <c r="G148" s="100">
        <v>264000</v>
      </c>
      <c r="H148" s="101">
        <v>0.000528</v>
      </c>
      <c r="I148" s="102">
        <v>16.5</v>
      </c>
      <c r="J148" s="102">
        <v>16.38</v>
      </c>
      <c r="K148" s="102">
        <v>16.468</v>
      </c>
    </row>
    <row r="149" spans="1:11" s="3" customFormat="1" ht="17.25" customHeight="1" hidden="1" outlineLevel="1">
      <c r="A149" s="83" t="s">
        <v>46</v>
      </c>
      <c r="C149" s="67"/>
      <c r="E149" s="82">
        <f>SUM(E147:E148)</f>
        <v>8562192</v>
      </c>
      <c r="F149" s="92">
        <f>G149</f>
        <v>519000</v>
      </c>
      <c r="G149" s="82">
        <f>SUM(G147:G148)</f>
        <v>519000</v>
      </c>
      <c r="H149" s="88">
        <f>SUM(H147:H148)</f>
        <v>0.001038</v>
      </c>
      <c r="I149" s="158">
        <f>MAX(I145:I148)</f>
        <v>17.3</v>
      </c>
      <c r="J149" s="89">
        <f>MIN(J145:J148)</f>
        <v>16.38</v>
      </c>
      <c r="K149" s="89">
        <f>E149/G149</f>
        <v>16.49747976878613</v>
      </c>
    </row>
    <row r="150" spans="1:11" s="97" customFormat="1" ht="17.25" customHeight="1" hidden="1" outlineLevel="1">
      <c r="A150" s="107">
        <v>38687</v>
      </c>
      <c r="C150" s="109"/>
      <c r="E150" s="106">
        <f>G150*K150</f>
        <v>1985991</v>
      </c>
      <c r="G150" s="100">
        <v>105000</v>
      </c>
      <c r="H150" s="101">
        <v>0.00021</v>
      </c>
      <c r="I150" s="102">
        <v>19.06</v>
      </c>
      <c r="J150" s="102">
        <v>18.77</v>
      </c>
      <c r="K150" s="102">
        <v>18.9142</v>
      </c>
    </row>
    <row r="151" spans="1:11" s="97" customFormat="1" ht="17.25" customHeight="1" hidden="1" outlineLevel="1">
      <c r="A151" s="107">
        <v>38688</v>
      </c>
      <c r="C151" s="109"/>
      <c r="E151" s="106">
        <f>G151*K151</f>
        <v>3111183</v>
      </c>
      <c r="G151" s="100">
        <v>164700</v>
      </c>
      <c r="H151" s="101">
        <v>0.000329</v>
      </c>
      <c r="I151" s="102">
        <v>19</v>
      </c>
      <c r="J151" s="102">
        <v>18.8</v>
      </c>
      <c r="K151" s="102">
        <v>18.89</v>
      </c>
    </row>
    <row r="152" spans="1:11" s="3" customFormat="1" ht="17.25" customHeight="1" hidden="1" outlineLevel="1">
      <c r="A152" s="83" t="s">
        <v>45</v>
      </c>
      <c r="C152" s="67"/>
      <c r="E152" s="82">
        <f>SUM(E150:E151)</f>
        <v>5097174</v>
      </c>
      <c r="F152" s="92">
        <f>G152</f>
        <v>269700</v>
      </c>
      <c r="G152" s="82">
        <f>SUM(G150:G151)</f>
        <v>269700</v>
      </c>
      <c r="H152" s="88">
        <f>SUM(H150:H151)</f>
        <v>0.000539</v>
      </c>
      <c r="I152" s="158">
        <f>MAX(I150:I151)</f>
        <v>19.06</v>
      </c>
      <c r="J152" s="89">
        <f>MIN(J150:J151)</f>
        <v>18.77</v>
      </c>
      <c r="K152" s="89">
        <f>E152/G152</f>
        <v>18.899421579532813</v>
      </c>
    </row>
    <row r="153" spans="1:11" s="97" customFormat="1" ht="17.25" customHeight="1" hidden="1" outlineLevel="1">
      <c r="A153" s="107">
        <v>38691</v>
      </c>
      <c r="C153" s="109"/>
      <c r="E153" s="106">
        <f>G153*K153</f>
        <v>1147903.8</v>
      </c>
      <c r="G153" s="100">
        <v>61300</v>
      </c>
      <c r="H153" s="101">
        <v>0.000123</v>
      </c>
      <c r="I153" s="102">
        <v>18.8</v>
      </c>
      <c r="J153" s="102">
        <v>18.68</v>
      </c>
      <c r="K153" s="102">
        <v>18.726</v>
      </c>
    </row>
    <row r="154" spans="1:11" s="97" customFormat="1" ht="17.25" customHeight="1" hidden="1" outlineLevel="1">
      <c r="A154" s="107">
        <v>38692</v>
      </c>
      <c r="C154" s="109"/>
      <c r="E154" s="106">
        <f>G154*K154</f>
        <v>2345060.424</v>
      </c>
      <c r="G154" s="100">
        <v>124446</v>
      </c>
      <c r="H154" s="101">
        <v>0.000249</v>
      </c>
      <c r="I154" s="102">
        <v>18.8</v>
      </c>
      <c r="J154" s="102">
        <v>18.68</v>
      </c>
      <c r="K154" s="102">
        <v>18.844</v>
      </c>
    </row>
    <row r="155" spans="1:11" s="97" customFormat="1" ht="17.25" customHeight="1" hidden="1" outlineLevel="1">
      <c r="A155" s="107">
        <v>38693</v>
      </c>
      <c r="C155" s="109"/>
      <c r="E155" s="106">
        <f>G155*K155</f>
        <v>5513401.699999999</v>
      </c>
      <c r="G155" s="100">
        <v>294205</v>
      </c>
      <c r="H155" s="101">
        <v>0.000588</v>
      </c>
      <c r="I155" s="102">
        <v>18.82</v>
      </c>
      <c r="J155" s="102">
        <v>18.6</v>
      </c>
      <c r="K155" s="102">
        <v>18.74</v>
      </c>
    </row>
    <row r="156" spans="1:11" s="97" customFormat="1" ht="17.25" customHeight="1" hidden="1" outlineLevel="1">
      <c r="A156" s="107">
        <v>38695</v>
      </c>
      <c r="C156" s="109"/>
      <c r="E156" s="106">
        <f>G156*K156</f>
        <v>5620650</v>
      </c>
      <c r="G156" s="100">
        <v>303000</v>
      </c>
      <c r="H156" s="101">
        <v>0.000606</v>
      </c>
      <c r="I156" s="102">
        <v>18.64</v>
      </c>
      <c r="J156" s="102">
        <v>18.4</v>
      </c>
      <c r="K156" s="102">
        <v>18.55</v>
      </c>
    </row>
    <row r="157" spans="1:11" s="3" customFormat="1" ht="17.25" customHeight="1" hidden="1" outlineLevel="1">
      <c r="A157" s="83" t="s">
        <v>44</v>
      </c>
      <c r="C157" s="67"/>
      <c r="E157" s="82">
        <f>SUM(E153:E156)</f>
        <v>14627015.923999999</v>
      </c>
      <c r="F157" s="92">
        <f>G157</f>
        <v>782951</v>
      </c>
      <c r="G157" s="82">
        <f>SUM(G153:G156)</f>
        <v>782951</v>
      </c>
      <c r="H157" s="88">
        <f>SUM(H153:H156)</f>
        <v>0.001566</v>
      </c>
      <c r="I157" s="158">
        <f>MAX(I153:I156)</f>
        <v>18.82</v>
      </c>
      <c r="J157" s="89">
        <f>MIN(J153:J156)</f>
        <v>18.4</v>
      </c>
      <c r="K157" s="89">
        <f>E157/G157</f>
        <v>18.68190464537372</v>
      </c>
    </row>
    <row r="158" spans="1:11" s="97" customFormat="1" ht="17.25" customHeight="1" hidden="1" outlineLevel="1">
      <c r="A158" s="107">
        <v>38701</v>
      </c>
      <c r="C158" s="109"/>
      <c r="E158" s="106">
        <f>G158*K158</f>
        <v>301760</v>
      </c>
      <c r="G158" s="100">
        <v>16000</v>
      </c>
      <c r="H158" s="101">
        <v>3.2E-05</v>
      </c>
      <c r="I158" s="102">
        <v>18.9</v>
      </c>
      <c r="J158" s="102">
        <v>18.8</v>
      </c>
      <c r="K158" s="102">
        <v>18.86</v>
      </c>
    </row>
    <row r="159" spans="1:11" s="97" customFormat="1" ht="17.25" customHeight="1" hidden="1" outlineLevel="1">
      <c r="A159" s="107">
        <v>38702</v>
      </c>
      <c r="C159" s="109"/>
      <c r="E159" s="106">
        <f>G159*K159</f>
        <v>497111.99999999994</v>
      </c>
      <c r="G159" s="100">
        <v>26400</v>
      </c>
      <c r="H159" s="101">
        <v>5.3E-05</v>
      </c>
      <c r="I159" s="102">
        <v>18.85</v>
      </c>
      <c r="J159" s="102">
        <v>18.75</v>
      </c>
      <c r="K159" s="102">
        <v>18.83</v>
      </c>
    </row>
    <row r="160" spans="1:11" s="3" customFormat="1" ht="17.25" customHeight="1" hidden="1" outlineLevel="1">
      <c r="A160" s="83" t="s">
        <v>43</v>
      </c>
      <c r="C160" s="67"/>
      <c r="E160" s="82">
        <f>SUM(E158:E159)</f>
        <v>798872</v>
      </c>
      <c r="F160" s="92">
        <f>G160</f>
        <v>42400</v>
      </c>
      <c r="G160" s="82">
        <f>SUM(G158:G159)</f>
        <v>42400</v>
      </c>
      <c r="H160" s="88">
        <f>SUM(H158:H159)</f>
        <v>8.5E-05</v>
      </c>
      <c r="I160" s="158">
        <f>MAX(I158:I159)</f>
        <v>18.9</v>
      </c>
      <c r="J160" s="89">
        <f>MIN(J158:J159)</f>
        <v>18.75</v>
      </c>
      <c r="K160" s="89">
        <f>E160/G160</f>
        <v>18.841320754716982</v>
      </c>
    </row>
    <row r="161" spans="1:11" s="97" customFormat="1" ht="17.25" customHeight="1" hidden="1" outlineLevel="1">
      <c r="A161" s="107">
        <v>38715</v>
      </c>
      <c r="C161" s="109"/>
      <c r="E161" s="106">
        <f>G161*K161</f>
        <v>3993184.9999999995</v>
      </c>
      <c r="G161" s="100">
        <v>210500</v>
      </c>
      <c r="H161" s="101">
        <v>0.000421</v>
      </c>
      <c r="I161" s="102">
        <v>18.99</v>
      </c>
      <c r="J161" s="102">
        <v>18.88</v>
      </c>
      <c r="K161" s="102">
        <v>18.97</v>
      </c>
    </row>
    <row r="162" spans="1:11" s="3" customFormat="1" ht="17.25" customHeight="1" hidden="1" outlineLevel="1">
      <c r="A162" s="83" t="s">
        <v>42</v>
      </c>
      <c r="C162" s="67"/>
      <c r="E162" s="82">
        <f>E161</f>
        <v>3993184.9999999995</v>
      </c>
      <c r="F162" s="92">
        <f>G162</f>
        <v>210500</v>
      </c>
      <c r="G162" s="82">
        <f>G161</f>
        <v>210500</v>
      </c>
      <c r="H162" s="88">
        <f>H161</f>
        <v>0.000421</v>
      </c>
      <c r="I162" s="158">
        <f>I161</f>
        <v>18.99</v>
      </c>
      <c r="J162" s="89">
        <f>J161</f>
        <v>18.88</v>
      </c>
      <c r="K162" s="89">
        <f>E162/G162</f>
        <v>18.97</v>
      </c>
    </row>
    <row r="163" spans="1:11" s="3" customFormat="1" ht="20.25" customHeight="1" collapsed="1">
      <c r="A163" s="81" t="s">
        <v>26</v>
      </c>
      <c r="C163" s="50"/>
      <c r="D163" s="93">
        <f>SUM(F141,F146,F149,F152,F157,F160,F162)</f>
        <v>2893551</v>
      </c>
      <c r="E163" s="82">
        <f>SUM(E141,E146,E149,E152,E157,E160,E162)</f>
        <v>51330878.624</v>
      </c>
      <c r="F163" s="28"/>
      <c r="G163" s="31"/>
      <c r="H163" s="32"/>
      <c r="I163" s="159"/>
      <c r="J163" s="33"/>
      <c r="K163" s="33"/>
    </row>
    <row r="164" spans="1:11" s="3" customFormat="1" ht="20.25" customHeight="1">
      <c r="A164" s="30"/>
      <c r="B164" s="27"/>
      <c r="C164" s="72"/>
      <c r="E164" s="31"/>
      <c r="F164" s="28"/>
      <c r="G164" s="31"/>
      <c r="H164" s="32"/>
      <c r="I164" s="159"/>
      <c r="J164" s="33"/>
      <c r="K164" s="33"/>
    </row>
    <row r="165" spans="1:11" s="3" customFormat="1" ht="20.25" customHeight="1" thickBot="1">
      <c r="A165" s="39"/>
      <c r="B165" s="39"/>
      <c r="C165" s="39"/>
      <c r="D165" s="39"/>
      <c r="E165" s="39"/>
      <c r="F165" s="39"/>
      <c r="G165" s="39"/>
      <c r="H165" s="40"/>
      <c r="I165" s="160">
        <v>2006</v>
      </c>
      <c r="J165" s="41"/>
      <c r="K165" s="41"/>
    </row>
    <row r="166" spans="1:11" s="3" customFormat="1" ht="20.25" customHeight="1" thickTop="1">
      <c r="A166" s="31"/>
      <c r="B166" s="90">
        <v>2006</v>
      </c>
      <c r="C166" s="91">
        <f>SUM(D195,D228,D281,F287,F293,F299,F301,F304,F310,F316,F319,F325,F331,F334)</f>
        <v>21310870</v>
      </c>
      <c r="E166" s="31"/>
      <c r="F166" s="28"/>
      <c r="G166" s="31"/>
      <c r="H166" s="32"/>
      <c r="I166" s="161"/>
      <c r="J166" s="33"/>
      <c r="K166" s="33"/>
    </row>
    <row r="167" spans="1:11" s="3" customFormat="1" ht="20.25" customHeight="1">
      <c r="A167" s="31"/>
      <c r="B167" s="27"/>
      <c r="C167" s="72"/>
      <c r="E167" s="31"/>
      <c r="F167" s="28"/>
      <c r="G167" s="31"/>
      <c r="H167" s="32"/>
      <c r="I167" s="161"/>
      <c r="J167" s="33"/>
      <c r="K167" s="33"/>
    </row>
    <row r="168" spans="1:11" s="97" customFormat="1" ht="17.25" customHeight="1" hidden="1" outlineLevel="1">
      <c r="A168" s="107">
        <v>38720</v>
      </c>
      <c r="C168" s="109"/>
      <c r="E168" s="106">
        <f>G168*K168</f>
        <v>659872.5</v>
      </c>
      <c r="G168" s="100">
        <v>35000</v>
      </c>
      <c r="H168" s="101">
        <v>7E-05</v>
      </c>
      <c r="I168" s="102">
        <v>18.86</v>
      </c>
      <c r="J168" s="102">
        <v>18.84</v>
      </c>
      <c r="K168" s="102">
        <v>18.8535</v>
      </c>
    </row>
    <row r="169" spans="1:11" s="3" customFormat="1" ht="17.25" customHeight="1" hidden="1" outlineLevel="1">
      <c r="A169" s="83" t="s">
        <v>37</v>
      </c>
      <c r="C169" s="67"/>
      <c r="E169" s="82">
        <f>SUM(E168:E168)</f>
        <v>659872.5</v>
      </c>
      <c r="F169" s="92">
        <f>G169</f>
        <v>35000</v>
      </c>
      <c r="G169" s="82">
        <f>SUM(G168:G168)</f>
        <v>35000</v>
      </c>
      <c r="H169" s="88">
        <f>SUM(H168:H168)</f>
        <v>7E-05</v>
      </c>
      <c r="I169" s="158">
        <f>MAX(I168:I168)</f>
        <v>18.86</v>
      </c>
      <c r="J169" s="89">
        <f>MIN(J168:J168)</f>
        <v>18.84</v>
      </c>
      <c r="K169" s="89">
        <f>E169/G169</f>
        <v>18.8535</v>
      </c>
    </row>
    <row r="170" spans="1:11" s="97" customFormat="1" ht="17.25" customHeight="1" hidden="1" outlineLevel="1">
      <c r="A170" s="107">
        <v>38735</v>
      </c>
      <c r="C170" s="109"/>
      <c r="E170" s="106">
        <f>K170*G170</f>
        <v>1172172.264</v>
      </c>
      <c r="G170" s="100">
        <v>59604</v>
      </c>
      <c r="H170" s="101">
        <v>0.000119</v>
      </c>
      <c r="I170" s="102">
        <v>18.86</v>
      </c>
      <c r="J170" s="102">
        <v>18.84</v>
      </c>
      <c r="K170" s="102">
        <v>19.666</v>
      </c>
    </row>
    <row r="171" spans="1:11" s="97" customFormat="1" ht="17.25" customHeight="1" hidden="1" outlineLevel="1">
      <c r="A171" s="107">
        <v>38736</v>
      </c>
      <c r="C171" s="109"/>
      <c r="E171" s="106">
        <f>K171*G171</f>
        <v>4328280</v>
      </c>
      <c r="G171" s="100">
        <v>220000</v>
      </c>
      <c r="H171" s="101">
        <v>0.00044</v>
      </c>
      <c r="I171" s="102">
        <v>18.86</v>
      </c>
      <c r="J171" s="102">
        <v>18.84</v>
      </c>
      <c r="K171" s="102">
        <v>19.674</v>
      </c>
    </row>
    <row r="172" spans="1:11" s="97" customFormat="1" ht="17.25" customHeight="1" hidden="1" outlineLevel="1">
      <c r="A172" s="107">
        <v>38737</v>
      </c>
      <c r="C172" s="109"/>
      <c r="E172" s="106">
        <f>K172*G172</f>
        <v>4495270</v>
      </c>
      <c r="G172" s="100">
        <v>229000</v>
      </c>
      <c r="H172" s="101">
        <v>0.000458</v>
      </c>
      <c r="I172" s="102">
        <v>18.86</v>
      </c>
      <c r="J172" s="102">
        <v>18.84</v>
      </c>
      <c r="K172" s="102">
        <v>19.63</v>
      </c>
    </row>
    <row r="173" spans="1:11" s="3" customFormat="1" ht="17.25" customHeight="1" hidden="1" outlineLevel="1">
      <c r="A173" s="83" t="s">
        <v>38</v>
      </c>
      <c r="C173" s="67"/>
      <c r="E173" s="82">
        <f>SUM(E170:E172)</f>
        <v>9995722.264</v>
      </c>
      <c r="F173" s="92">
        <f>G173</f>
        <v>508604</v>
      </c>
      <c r="G173" s="82">
        <f>SUM(G170:G172)</f>
        <v>508604</v>
      </c>
      <c r="H173" s="88">
        <f>SUM(H170:H172)</f>
        <v>0.0010170000000000001</v>
      </c>
      <c r="I173" s="158">
        <f>MAX(I170:I172)</f>
        <v>18.86</v>
      </c>
      <c r="J173" s="89">
        <f>MIN(J170:J172)</f>
        <v>18.84</v>
      </c>
      <c r="K173" s="89">
        <f>E173/G173</f>
        <v>19.653251378282516</v>
      </c>
    </row>
    <row r="174" spans="1:11" s="97" customFormat="1" ht="18" customHeight="1" hidden="1" outlineLevel="1">
      <c r="A174" s="107">
        <v>38740</v>
      </c>
      <c r="C174" s="109"/>
      <c r="E174" s="106">
        <f>K174*G174</f>
        <v>4644489</v>
      </c>
      <c r="G174" s="100">
        <v>237000</v>
      </c>
      <c r="H174" s="101">
        <v>0.000474</v>
      </c>
      <c r="I174" s="102">
        <v>19.7</v>
      </c>
      <c r="J174" s="102">
        <v>19.5</v>
      </c>
      <c r="K174" s="102">
        <v>19.597</v>
      </c>
    </row>
    <row r="175" spans="1:11" s="97" customFormat="1" ht="18" customHeight="1" hidden="1" outlineLevel="1">
      <c r="A175" s="107">
        <v>38741</v>
      </c>
      <c r="C175" s="109"/>
      <c r="E175" s="106">
        <f>K175*G175</f>
        <v>4690853</v>
      </c>
      <c r="G175" s="100">
        <v>239000</v>
      </c>
      <c r="H175" s="101">
        <v>0.000478</v>
      </c>
      <c r="I175" s="102">
        <v>19.65</v>
      </c>
      <c r="J175" s="102">
        <v>19.58</v>
      </c>
      <c r="K175" s="102">
        <v>19.627</v>
      </c>
    </row>
    <row r="176" spans="1:11" s="97" customFormat="1" ht="18" customHeight="1" hidden="1" outlineLevel="1">
      <c r="A176" s="107">
        <v>38742</v>
      </c>
      <c r="C176" s="109"/>
      <c r="E176" s="106">
        <f>K176*G176</f>
        <v>4926050</v>
      </c>
      <c r="G176" s="100">
        <v>250000</v>
      </c>
      <c r="H176" s="101">
        <v>0.0005</v>
      </c>
      <c r="I176" s="102">
        <v>19.8</v>
      </c>
      <c r="J176" s="102">
        <v>19.67</v>
      </c>
      <c r="K176" s="102">
        <v>19.7042</v>
      </c>
    </row>
    <row r="177" spans="1:11" s="97" customFormat="1" ht="18" customHeight="1" hidden="1" outlineLevel="1">
      <c r="A177" s="107">
        <v>38743</v>
      </c>
      <c r="C177" s="109"/>
      <c r="E177" s="106">
        <f>K177*G177</f>
        <v>4957029</v>
      </c>
      <c r="G177" s="100">
        <v>253000</v>
      </c>
      <c r="H177" s="101">
        <v>0.000506</v>
      </c>
      <c r="I177" s="102">
        <v>19.7</v>
      </c>
      <c r="J177" s="102">
        <v>19.51</v>
      </c>
      <c r="K177" s="102">
        <v>19.593</v>
      </c>
    </row>
    <row r="178" spans="1:11" s="97" customFormat="1" ht="18" customHeight="1" hidden="1" outlineLevel="1">
      <c r="A178" s="107">
        <v>38744</v>
      </c>
      <c r="C178" s="109"/>
      <c r="E178" s="106">
        <f>K178*G178</f>
        <v>5080890</v>
      </c>
      <c r="G178" s="100">
        <v>257000</v>
      </c>
      <c r="H178" s="101">
        <v>0.000514</v>
      </c>
      <c r="I178" s="102">
        <v>19.9</v>
      </c>
      <c r="J178" s="102">
        <v>19.65</v>
      </c>
      <c r="K178" s="102">
        <v>19.77</v>
      </c>
    </row>
    <row r="179" spans="1:11" s="3" customFormat="1" ht="18" customHeight="1" hidden="1" outlineLevel="1">
      <c r="A179" s="83" t="s">
        <v>39</v>
      </c>
      <c r="C179" s="67"/>
      <c r="E179" s="82">
        <f>SUM(E174:E178)</f>
        <v>24299311</v>
      </c>
      <c r="F179" s="92">
        <f>G179</f>
        <v>1236000</v>
      </c>
      <c r="G179" s="82">
        <f>SUM(G174:G178)</f>
        <v>1236000</v>
      </c>
      <c r="H179" s="88">
        <f>SUM(H174:H178)</f>
        <v>0.0024720000000000002</v>
      </c>
      <c r="I179" s="158">
        <f>MAX(I174:I178)</f>
        <v>19.9</v>
      </c>
      <c r="J179" s="89">
        <f>MIN(J174:J178)</f>
        <v>19.5</v>
      </c>
      <c r="K179" s="89">
        <f>E179/G179</f>
        <v>19.659636731391586</v>
      </c>
    </row>
    <row r="180" spans="1:11" s="97" customFormat="1" ht="18" customHeight="1" hidden="1" outlineLevel="1">
      <c r="A180" s="107">
        <v>38747</v>
      </c>
      <c r="C180" s="109"/>
      <c r="E180" s="106">
        <f>K180*G180</f>
        <v>5357610</v>
      </c>
      <c r="G180" s="100">
        <v>270000</v>
      </c>
      <c r="H180" s="101">
        <v>0.00054</v>
      </c>
      <c r="I180" s="102">
        <v>19.88</v>
      </c>
      <c r="J180" s="102">
        <v>19.72</v>
      </c>
      <c r="K180" s="102">
        <v>19.843</v>
      </c>
    </row>
    <row r="181" spans="1:11" s="3" customFormat="1" ht="18" customHeight="1" hidden="1" outlineLevel="1">
      <c r="A181" s="83" t="s">
        <v>40</v>
      </c>
      <c r="C181" s="67"/>
      <c r="E181" s="82">
        <f>SUM(E180)</f>
        <v>5357610</v>
      </c>
      <c r="F181" s="92">
        <f>G181</f>
        <v>270000</v>
      </c>
      <c r="G181" s="82">
        <f>SUM(G180)</f>
        <v>270000</v>
      </c>
      <c r="H181" s="88">
        <f>SUM(H180)</f>
        <v>0.00054</v>
      </c>
      <c r="I181" s="158">
        <f>MAX(I180)</f>
        <v>19.88</v>
      </c>
      <c r="J181" s="89">
        <f>MIN(J180)</f>
        <v>19.72</v>
      </c>
      <c r="K181" s="89">
        <f>E181/G181</f>
        <v>19.843</v>
      </c>
    </row>
    <row r="182" spans="1:11" s="97" customFormat="1" ht="18" customHeight="1" hidden="1" outlineLevel="1">
      <c r="A182" s="107">
        <v>38792</v>
      </c>
      <c r="C182" s="109"/>
      <c r="E182" s="106">
        <f>K182*G182</f>
        <v>501000</v>
      </c>
      <c r="G182" s="100">
        <v>25000</v>
      </c>
      <c r="H182" s="101">
        <v>5E-05</v>
      </c>
      <c r="I182" s="102">
        <v>20.09</v>
      </c>
      <c r="J182" s="102">
        <v>20</v>
      </c>
      <c r="K182" s="102">
        <v>20.04</v>
      </c>
    </row>
    <row r="183" spans="1:11" s="97" customFormat="1" ht="18" customHeight="1" hidden="1" outlineLevel="1">
      <c r="A183" s="107">
        <v>38793</v>
      </c>
      <c r="C183" s="109"/>
      <c r="E183" s="106">
        <f>K183*G183</f>
        <v>506750</v>
      </c>
      <c r="G183" s="100">
        <v>25000</v>
      </c>
      <c r="H183" s="101">
        <v>5E-05</v>
      </c>
      <c r="I183" s="102">
        <v>20.35</v>
      </c>
      <c r="J183" s="102">
        <v>20</v>
      </c>
      <c r="K183" s="102">
        <v>20.27</v>
      </c>
    </row>
    <row r="184" spans="1:11" s="3" customFormat="1" ht="18" customHeight="1" hidden="1" outlineLevel="1">
      <c r="A184" s="83" t="s">
        <v>41</v>
      </c>
      <c r="C184" s="67"/>
      <c r="E184" s="82">
        <f>SUM(E182:E183)</f>
        <v>1007750</v>
      </c>
      <c r="F184" s="92">
        <f>G184</f>
        <v>50000</v>
      </c>
      <c r="G184" s="82">
        <f>SUM(G182:G183)</f>
        <v>50000</v>
      </c>
      <c r="H184" s="88">
        <f>SUM(H182:H183)</f>
        <v>0.0001</v>
      </c>
      <c r="I184" s="158">
        <f>MAX(I182:I183)</f>
        <v>20.35</v>
      </c>
      <c r="J184" s="89">
        <f>MIN(J182:J183)</f>
        <v>20</v>
      </c>
      <c r="K184" s="89">
        <f>E184/G184</f>
        <v>20.155</v>
      </c>
    </row>
    <row r="185" spans="1:11" s="97" customFormat="1" ht="18" customHeight="1" hidden="1" outlineLevel="1">
      <c r="A185" s="107">
        <v>38796</v>
      </c>
      <c r="C185" s="109"/>
      <c r="E185" s="106">
        <f>K185*G185</f>
        <v>500000</v>
      </c>
      <c r="G185" s="100">
        <v>25000</v>
      </c>
      <c r="H185" s="101">
        <v>5E-05</v>
      </c>
      <c r="I185" s="102">
        <v>20.12</v>
      </c>
      <c r="J185" s="102">
        <v>19.92</v>
      </c>
      <c r="K185" s="102">
        <v>20</v>
      </c>
    </row>
    <row r="186" spans="1:11" s="97" customFormat="1" ht="18" customHeight="1" hidden="1" outlineLevel="1">
      <c r="A186" s="107">
        <v>38797</v>
      </c>
      <c r="C186" s="109"/>
      <c r="E186" s="106">
        <f>K186*G186</f>
        <v>500750</v>
      </c>
      <c r="G186" s="100">
        <v>25000</v>
      </c>
      <c r="H186" s="101">
        <v>5E-05</v>
      </c>
      <c r="I186" s="102">
        <v>20.05</v>
      </c>
      <c r="J186" s="102">
        <v>19.9</v>
      </c>
      <c r="K186" s="102">
        <v>20.03</v>
      </c>
    </row>
    <row r="187" spans="1:11" s="97" customFormat="1" ht="18" customHeight="1" hidden="1" outlineLevel="1">
      <c r="A187" s="107">
        <v>38800</v>
      </c>
      <c r="C187" s="109"/>
      <c r="E187" s="106">
        <f>K187*G187</f>
        <v>500000</v>
      </c>
      <c r="G187" s="100">
        <v>25000</v>
      </c>
      <c r="H187" s="101">
        <v>5E-05</v>
      </c>
      <c r="I187" s="102">
        <v>20</v>
      </c>
      <c r="J187" s="102">
        <v>20</v>
      </c>
      <c r="K187" s="102">
        <v>20</v>
      </c>
    </row>
    <row r="188" spans="1:11" s="3" customFormat="1" ht="18" customHeight="1" hidden="1" outlineLevel="1">
      <c r="A188" s="83" t="s">
        <v>27</v>
      </c>
      <c r="C188" s="67"/>
      <c r="E188" s="82">
        <f>SUM(E185:E187)</f>
        <v>1500750</v>
      </c>
      <c r="F188" s="92">
        <f>G188</f>
        <v>75000</v>
      </c>
      <c r="G188" s="82">
        <f>SUM(G185:G187)</f>
        <v>75000</v>
      </c>
      <c r="H188" s="88">
        <f>SUM(H185:H187)</f>
        <v>0.00015000000000000001</v>
      </c>
      <c r="I188" s="158">
        <f>MAX(I185:I187)</f>
        <v>20.12</v>
      </c>
      <c r="J188" s="89">
        <f>MIN(J185:J187)</f>
        <v>19.9</v>
      </c>
      <c r="K188" s="89">
        <f>E188/G188</f>
        <v>20.01</v>
      </c>
    </row>
    <row r="189" spans="1:11" s="97" customFormat="1" ht="18" customHeight="1" hidden="1" outlineLevel="1">
      <c r="A189" s="107">
        <v>38803</v>
      </c>
      <c r="C189" s="109"/>
      <c r="E189" s="106">
        <f>K189*G189</f>
        <v>500000</v>
      </c>
      <c r="G189" s="100">
        <v>25000</v>
      </c>
      <c r="H189" s="101">
        <v>5E-05</v>
      </c>
      <c r="I189" s="102">
        <v>20</v>
      </c>
      <c r="J189" s="102">
        <v>20</v>
      </c>
      <c r="K189" s="102">
        <v>20</v>
      </c>
    </row>
    <row r="190" spans="1:11" s="97" customFormat="1" ht="18" customHeight="1" hidden="1" outlineLevel="1">
      <c r="A190" s="107">
        <v>38804</v>
      </c>
      <c r="C190" s="109"/>
      <c r="E190" s="106">
        <f>K190*G190</f>
        <v>3285467.2</v>
      </c>
      <c r="G190" s="100">
        <v>167900</v>
      </c>
      <c r="H190" s="101">
        <v>0.000336</v>
      </c>
      <c r="I190" s="102">
        <v>19.8</v>
      </c>
      <c r="J190" s="102">
        <v>19.5</v>
      </c>
      <c r="K190" s="102">
        <v>19.568</v>
      </c>
    </row>
    <row r="191" spans="1:11" s="97" customFormat="1" ht="18" customHeight="1" hidden="1" outlineLevel="1">
      <c r="A191" s="107">
        <v>38805</v>
      </c>
      <c r="C191" s="109"/>
      <c r="E191" s="106">
        <f>K191*G191</f>
        <v>4867700</v>
      </c>
      <c r="G191" s="100">
        <v>250000</v>
      </c>
      <c r="H191" s="101">
        <v>0.0005</v>
      </c>
      <c r="I191" s="102">
        <v>19.57</v>
      </c>
      <c r="J191" s="102">
        <v>19.4</v>
      </c>
      <c r="K191" s="102">
        <v>19.4708</v>
      </c>
    </row>
    <row r="192" spans="1:11" s="97" customFormat="1" ht="18" customHeight="1" hidden="1" outlineLevel="1">
      <c r="A192" s="107">
        <v>38806</v>
      </c>
      <c r="C192" s="109"/>
      <c r="E192" s="106">
        <f>K192*G192</f>
        <v>4449580</v>
      </c>
      <c r="G192" s="100">
        <v>230000</v>
      </c>
      <c r="H192" s="101">
        <v>0.00046</v>
      </c>
      <c r="I192" s="102">
        <v>19.6</v>
      </c>
      <c r="J192" s="102">
        <v>19.24</v>
      </c>
      <c r="K192" s="102">
        <v>19.346</v>
      </c>
    </row>
    <row r="193" spans="1:11" s="97" customFormat="1" ht="18" customHeight="1" hidden="1" outlineLevel="1">
      <c r="A193" s="107">
        <v>38807</v>
      </c>
      <c r="C193" s="109"/>
      <c r="E193" s="106">
        <f>K193*G193</f>
        <v>2680198</v>
      </c>
      <c r="G193" s="100">
        <v>139000</v>
      </c>
      <c r="H193" s="101">
        <v>0.000278</v>
      </c>
      <c r="I193" s="102">
        <v>19.45</v>
      </c>
      <c r="J193" s="102">
        <v>19.2</v>
      </c>
      <c r="K193" s="102">
        <v>19.282</v>
      </c>
    </row>
    <row r="194" spans="1:11" s="3" customFormat="1" ht="18" customHeight="1" hidden="1" outlineLevel="1">
      <c r="A194" s="83" t="s">
        <v>28</v>
      </c>
      <c r="C194" s="67"/>
      <c r="E194" s="82">
        <f>SUM(E189:E193)</f>
        <v>15782945.2</v>
      </c>
      <c r="F194" s="92">
        <f>G194</f>
        <v>811900</v>
      </c>
      <c r="G194" s="82">
        <f>SUM(G189:G193)</f>
        <v>811900</v>
      </c>
      <c r="H194" s="88">
        <f>SUM(H189:H193)</f>
        <v>0.001624</v>
      </c>
      <c r="I194" s="158">
        <f>MAX(I189:I193)</f>
        <v>20</v>
      </c>
      <c r="J194" s="89">
        <f>MIN(J189:J193)</f>
        <v>19.2</v>
      </c>
      <c r="K194" s="89">
        <f>E194/G194</f>
        <v>19.439518659933487</v>
      </c>
    </row>
    <row r="195" spans="1:11" s="3" customFormat="1" ht="18" customHeight="1" collapsed="1">
      <c r="A195" s="81" t="s">
        <v>49</v>
      </c>
      <c r="C195" s="67"/>
      <c r="D195" s="93">
        <f>SUM(F169,F173,F179,F181,F184,F188,F194)</f>
        <v>2986504</v>
      </c>
      <c r="E195" s="82">
        <f>SUM(E169,E173,E179,E181,E184,E188,E194)</f>
        <v>58603960.964</v>
      </c>
      <c r="F195" s="28"/>
      <c r="G195" s="31"/>
      <c r="H195" s="32"/>
      <c r="I195" s="159"/>
      <c r="J195" s="33"/>
      <c r="K195" s="33"/>
    </row>
    <row r="196" spans="1:11" s="97" customFormat="1" ht="18" customHeight="1" hidden="1" outlineLevel="1">
      <c r="A196" s="107">
        <v>38810</v>
      </c>
      <c r="C196" s="109"/>
      <c r="E196" s="106">
        <f>K196*G196</f>
        <v>4824750</v>
      </c>
      <c r="G196" s="100">
        <v>250000</v>
      </c>
      <c r="H196" s="101">
        <v>0.0005</v>
      </c>
      <c r="I196" s="102">
        <v>19.45</v>
      </c>
      <c r="J196" s="102">
        <v>19.2</v>
      </c>
      <c r="K196" s="102">
        <v>19.299</v>
      </c>
    </row>
    <row r="197" spans="1:11" s="97" customFormat="1" ht="18" customHeight="1" hidden="1" outlineLevel="1">
      <c r="A197" s="107">
        <v>38811</v>
      </c>
      <c r="C197" s="109"/>
      <c r="E197" s="106">
        <f>K197*G197</f>
        <v>4339843.2</v>
      </c>
      <c r="G197" s="100">
        <v>226600</v>
      </c>
      <c r="H197" s="101">
        <v>0.000453</v>
      </c>
      <c r="I197" s="102">
        <v>19.25</v>
      </c>
      <c r="J197" s="102">
        <v>19.09</v>
      </c>
      <c r="K197" s="102">
        <v>19.152</v>
      </c>
    </row>
    <row r="198" spans="1:11" s="97" customFormat="1" ht="18" customHeight="1" hidden="1" outlineLevel="1">
      <c r="A198" s="107">
        <v>38812</v>
      </c>
      <c r="C198" s="109"/>
      <c r="E198" s="106">
        <f>K198*G198</f>
        <v>3036512</v>
      </c>
      <c r="G198" s="100">
        <v>160000</v>
      </c>
      <c r="H198" s="101">
        <v>0.00032</v>
      </c>
      <c r="I198" s="102">
        <v>19.1</v>
      </c>
      <c r="J198" s="102">
        <v>18.9</v>
      </c>
      <c r="K198" s="102">
        <v>18.9782</v>
      </c>
    </row>
    <row r="199" spans="1:11" s="97" customFormat="1" ht="18" customHeight="1" hidden="1" outlineLevel="1">
      <c r="A199" s="107">
        <v>38813</v>
      </c>
      <c r="C199" s="109"/>
      <c r="E199" s="106">
        <f>K199*G199</f>
        <v>5026520</v>
      </c>
      <c r="G199" s="100">
        <v>265000</v>
      </c>
      <c r="H199" s="101">
        <v>0.00053</v>
      </c>
      <c r="I199" s="102">
        <v>19</v>
      </c>
      <c r="J199" s="102">
        <v>18.9</v>
      </c>
      <c r="K199" s="102">
        <v>18.968</v>
      </c>
    </row>
    <row r="200" spans="1:11" s="97" customFormat="1" ht="18" customHeight="1" hidden="1" outlineLevel="1">
      <c r="A200" s="107">
        <v>38814</v>
      </c>
      <c r="C200" s="109"/>
      <c r="E200" s="106">
        <f>K200*G200</f>
        <v>5049000</v>
      </c>
      <c r="G200" s="100">
        <v>270000</v>
      </c>
      <c r="H200" s="101">
        <v>0.00054</v>
      </c>
      <c r="I200" s="102">
        <v>18.97</v>
      </c>
      <c r="J200" s="102">
        <v>18.43</v>
      </c>
      <c r="K200" s="102">
        <v>18.7</v>
      </c>
    </row>
    <row r="201" spans="1:11" s="3" customFormat="1" ht="18" customHeight="1" hidden="1" outlineLevel="1">
      <c r="A201" s="83" t="s">
        <v>29</v>
      </c>
      <c r="C201" s="67"/>
      <c r="E201" s="82">
        <f>SUM(E196:E200)</f>
        <v>22276625.2</v>
      </c>
      <c r="F201" s="92">
        <f>G201</f>
        <v>1171600</v>
      </c>
      <c r="G201" s="82">
        <f>SUM(G196:G200)</f>
        <v>1171600</v>
      </c>
      <c r="H201" s="88">
        <f>SUM(H196:H200)</f>
        <v>0.002343</v>
      </c>
      <c r="I201" s="158">
        <f>MAX(I196:I200)</f>
        <v>19.45</v>
      </c>
      <c r="J201" s="89">
        <f>MIN(J196:J200)</f>
        <v>18.43</v>
      </c>
      <c r="K201" s="89">
        <f>E201/G201</f>
        <v>19.0138487538409</v>
      </c>
    </row>
    <row r="202" spans="1:11" s="97" customFormat="1" ht="18" customHeight="1" hidden="1" outlineLevel="1">
      <c r="A202" s="107">
        <v>38817</v>
      </c>
      <c r="C202" s="109"/>
      <c r="E202" s="106">
        <f>K202*G202</f>
        <v>5404920</v>
      </c>
      <c r="G202" s="100">
        <v>292000</v>
      </c>
      <c r="H202" s="101">
        <v>0.000584</v>
      </c>
      <c r="I202" s="102">
        <v>18.65</v>
      </c>
      <c r="J202" s="102">
        <v>18.4</v>
      </c>
      <c r="K202" s="102">
        <v>18.51</v>
      </c>
    </row>
    <row r="203" spans="1:11" s="97" customFormat="1" ht="18" customHeight="1" hidden="1" outlineLevel="1">
      <c r="A203" s="107">
        <v>38818</v>
      </c>
      <c r="C203" s="109"/>
      <c r="E203" s="106">
        <f>K203*G203</f>
        <v>5666560</v>
      </c>
      <c r="G203" s="100">
        <v>304000</v>
      </c>
      <c r="H203" s="101">
        <v>0.000608</v>
      </c>
      <c r="I203" s="102">
        <v>18.7</v>
      </c>
      <c r="J203" s="102">
        <v>18.55</v>
      </c>
      <c r="K203" s="102">
        <v>18.64</v>
      </c>
    </row>
    <row r="204" spans="1:11" s="97" customFormat="1" ht="18" customHeight="1" hidden="1" outlineLevel="1">
      <c r="A204" s="107">
        <v>38819</v>
      </c>
      <c r="C204" s="109"/>
      <c r="E204" s="106">
        <f>K204*G204</f>
        <v>5851820</v>
      </c>
      <c r="G204" s="100">
        <v>317000</v>
      </c>
      <c r="H204" s="101">
        <v>0.000634</v>
      </c>
      <c r="I204" s="102">
        <v>18.59</v>
      </c>
      <c r="J204" s="102">
        <v>18.44</v>
      </c>
      <c r="K204" s="102">
        <v>18.46</v>
      </c>
    </row>
    <row r="205" spans="1:11" s="97" customFormat="1" ht="18" customHeight="1" hidden="1" outlineLevel="1">
      <c r="A205" s="107">
        <v>38820</v>
      </c>
      <c r="C205" s="109"/>
      <c r="E205" s="106">
        <f>K205*G205</f>
        <v>5609893.500000001</v>
      </c>
      <c r="G205" s="100">
        <v>303000</v>
      </c>
      <c r="H205" s="101">
        <v>0.000606</v>
      </c>
      <c r="I205" s="102">
        <v>18.64</v>
      </c>
      <c r="J205" s="102">
        <v>18.42</v>
      </c>
      <c r="K205" s="102">
        <v>18.5145</v>
      </c>
    </row>
    <row r="206" spans="1:11" s="3" customFormat="1" ht="18" customHeight="1" hidden="1" outlineLevel="1">
      <c r="A206" s="83" t="s">
        <v>30</v>
      </c>
      <c r="C206" s="67"/>
      <c r="E206" s="82">
        <f>SUM(E202:E205)</f>
        <v>22533193.5</v>
      </c>
      <c r="F206" s="92">
        <f>G206</f>
        <v>1216000</v>
      </c>
      <c r="G206" s="82">
        <f>SUM(G202:G205)</f>
        <v>1216000</v>
      </c>
      <c r="H206" s="88">
        <f>SUM(H202:H205)</f>
        <v>0.002432</v>
      </c>
      <c r="I206" s="158">
        <f>MAX(I202:I205)</f>
        <v>18.7</v>
      </c>
      <c r="J206" s="89">
        <f>MIN(J202:J205)</f>
        <v>18.4</v>
      </c>
      <c r="K206" s="89">
        <f>E206/G206</f>
        <v>18.53058675986842</v>
      </c>
    </row>
    <row r="207" spans="1:11" s="97" customFormat="1" ht="18" customHeight="1" hidden="1" outlineLevel="1">
      <c r="A207" s="107">
        <v>38825</v>
      </c>
      <c r="C207" s="109"/>
      <c r="E207" s="106">
        <f>K207*G207</f>
        <v>2908800</v>
      </c>
      <c r="G207" s="100">
        <v>160000</v>
      </c>
      <c r="H207" s="101">
        <v>0.00032</v>
      </c>
      <c r="I207" s="102">
        <v>18.4</v>
      </c>
      <c r="J207" s="102">
        <v>18</v>
      </c>
      <c r="K207" s="102">
        <v>18.18</v>
      </c>
    </row>
    <row r="208" spans="1:11" s="97" customFormat="1" ht="18" customHeight="1" hidden="1" outlineLevel="1">
      <c r="A208" s="107">
        <v>38826</v>
      </c>
      <c r="C208" s="109"/>
      <c r="E208" s="106">
        <f>K208*G208</f>
        <v>5630910</v>
      </c>
      <c r="G208" s="100">
        <v>305000</v>
      </c>
      <c r="H208" s="101">
        <v>0.00061</v>
      </c>
      <c r="I208" s="102">
        <v>18.6</v>
      </c>
      <c r="J208" s="102">
        <v>18.3</v>
      </c>
      <c r="K208" s="102">
        <v>18.462</v>
      </c>
    </row>
    <row r="209" spans="1:11" s="97" customFormat="1" ht="18" customHeight="1" hidden="1" outlineLevel="1">
      <c r="A209" s="107">
        <v>38827</v>
      </c>
      <c r="C209" s="109"/>
      <c r="E209" s="106">
        <f>K209*G209</f>
        <v>5532600</v>
      </c>
      <c r="G209" s="100">
        <v>300000</v>
      </c>
      <c r="H209" s="101">
        <v>0.0006</v>
      </c>
      <c r="I209" s="102">
        <v>18.58</v>
      </c>
      <c r="J209" s="102">
        <v>18.34</v>
      </c>
      <c r="K209" s="102">
        <v>18.442</v>
      </c>
    </row>
    <row r="210" spans="1:11" s="97" customFormat="1" ht="18" customHeight="1" hidden="1" outlineLevel="1">
      <c r="A210" s="107">
        <v>38828</v>
      </c>
      <c r="C210" s="109"/>
      <c r="E210" s="106">
        <f>K210*G210</f>
        <v>5841020</v>
      </c>
      <c r="G210" s="100">
        <v>310000</v>
      </c>
      <c r="H210" s="101">
        <v>0.00062</v>
      </c>
      <c r="I210" s="102">
        <v>19</v>
      </c>
      <c r="J210" s="102">
        <v>18.6</v>
      </c>
      <c r="K210" s="102">
        <v>18.842</v>
      </c>
    </row>
    <row r="211" spans="1:11" s="3" customFormat="1" ht="18" customHeight="1" hidden="1" outlineLevel="1">
      <c r="A211" s="83" t="s">
        <v>31</v>
      </c>
      <c r="C211" s="67"/>
      <c r="E211" s="82">
        <f>SUM(E207:E210)</f>
        <v>19913330</v>
      </c>
      <c r="F211" s="92">
        <f>G211</f>
        <v>1075000</v>
      </c>
      <c r="G211" s="82">
        <f>SUM(G207:G210)</f>
        <v>1075000</v>
      </c>
      <c r="H211" s="88">
        <f>SUM(H207:H210)</f>
        <v>0.00215</v>
      </c>
      <c r="I211" s="158">
        <f>MAX(I207:I210)</f>
        <v>19</v>
      </c>
      <c r="J211" s="89">
        <f>MIN(J207:J210)</f>
        <v>18</v>
      </c>
      <c r="K211" s="89">
        <f>E211/G211</f>
        <v>18.524027906976745</v>
      </c>
    </row>
    <row r="212" spans="1:11" s="97" customFormat="1" ht="18" customHeight="1" hidden="1" outlineLevel="1">
      <c r="A212" s="107">
        <v>38831</v>
      </c>
      <c r="C212" s="109"/>
      <c r="E212" s="106">
        <f>K212*G212</f>
        <v>5186889</v>
      </c>
      <c r="G212" s="100">
        <v>270000</v>
      </c>
      <c r="H212" s="101">
        <v>0.00054</v>
      </c>
      <c r="I212" s="102">
        <v>19.35</v>
      </c>
      <c r="J212" s="102">
        <v>19</v>
      </c>
      <c r="K212" s="102">
        <v>19.2107</v>
      </c>
    </row>
    <row r="213" spans="1:11" s="97" customFormat="1" ht="18" customHeight="1" hidden="1" outlineLevel="1">
      <c r="A213" s="107">
        <v>38832</v>
      </c>
      <c r="C213" s="109"/>
      <c r="E213" s="106">
        <f>K213*G213</f>
        <v>5021640</v>
      </c>
      <c r="G213" s="100">
        <v>260000</v>
      </c>
      <c r="H213" s="101">
        <v>0.00052</v>
      </c>
      <c r="I213" s="102">
        <v>19.43</v>
      </c>
      <c r="J213" s="102">
        <v>19.25</v>
      </c>
      <c r="K213" s="102">
        <v>19.314</v>
      </c>
    </row>
    <row r="214" spans="1:11" s="3" customFormat="1" ht="18" customHeight="1" hidden="1" outlineLevel="1">
      <c r="A214" s="83" t="s">
        <v>32</v>
      </c>
      <c r="C214" s="67"/>
      <c r="E214" s="82">
        <f>SUM(E212:E213)</f>
        <v>10208529</v>
      </c>
      <c r="F214" s="92">
        <f>G214</f>
        <v>530000</v>
      </c>
      <c r="G214" s="82">
        <f>SUM(G212:G213)</f>
        <v>530000</v>
      </c>
      <c r="H214" s="88">
        <f>SUM(H212:H213)</f>
        <v>0.00106</v>
      </c>
      <c r="I214" s="158">
        <f>MAX(I212:I213)</f>
        <v>19.43</v>
      </c>
      <c r="J214" s="89">
        <f>MIN(J212:J213)</f>
        <v>19</v>
      </c>
      <c r="K214" s="89">
        <f>E214/G214</f>
        <v>19.261375471698113</v>
      </c>
    </row>
    <row r="215" spans="1:11" s="97" customFormat="1" ht="18" customHeight="1" hidden="1" outlineLevel="1">
      <c r="A215" s="107">
        <v>38856</v>
      </c>
      <c r="C215" s="109"/>
      <c r="E215" s="106">
        <f>K215*G215</f>
        <v>5741120</v>
      </c>
      <c r="G215" s="100">
        <v>308000</v>
      </c>
      <c r="H215" s="101">
        <v>0.000616</v>
      </c>
      <c r="I215" s="102">
        <v>18.76</v>
      </c>
      <c r="J215" s="102">
        <v>18.51</v>
      </c>
      <c r="K215" s="102">
        <v>18.64</v>
      </c>
    </row>
    <row r="216" spans="1:11" s="3" customFormat="1" ht="18" customHeight="1" hidden="1" outlineLevel="1">
      <c r="A216" s="83" t="s">
        <v>33</v>
      </c>
      <c r="C216" s="67"/>
      <c r="E216" s="82">
        <f>E215</f>
        <v>5741120</v>
      </c>
      <c r="F216" s="92">
        <f>G216</f>
        <v>308000</v>
      </c>
      <c r="G216" s="82">
        <f>G215</f>
        <v>308000</v>
      </c>
      <c r="H216" s="88">
        <f>H215</f>
        <v>0.000616</v>
      </c>
      <c r="I216" s="158">
        <f>I215</f>
        <v>18.76</v>
      </c>
      <c r="J216" s="89">
        <f>J215</f>
        <v>18.51</v>
      </c>
      <c r="K216" s="89">
        <f>E216/G216</f>
        <v>18.64</v>
      </c>
    </row>
    <row r="217" spans="1:11" s="97" customFormat="1" ht="18" customHeight="1" hidden="1" outlineLevel="1">
      <c r="A217" s="107">
        <v>38859</v>
      </c>
      <c r="C217" s="109"/>
      <c r="E217" s="106">
        <f>K217*G217</f>
        <v>5699180</v>
      </c>
      <c r="G217" s="100">
        <v>305750</v>
      </c>
      <c r="H217" s="101">
        <v>0.000612</v>
      </c>
      <c r="I217" s="102">
        <v>18.8</v>
      </c>
      <c r="J217" s="102">
        <v>17.31</v>
      </c>
      <c r="K217" s="102">
        <v>18.64</v>
      </c>
    </row>
    <row r="218" spans="1:11" s="97" customFormat="1" ht="18" customHeight="1" hidden="1" outlineLevel="1">
      <c r="A218" s="107">
        <v>38863</v>
      </c>
      <c r="C218" s="109"/>
      <c r="E218" s="106">
        <f>K218*G218</f>
        <v>5186430</v>
      </c>
      <c r="G218" s="100">
        <v>300000</v>
      </c>
      <c r="H218" s="101">
        <v>0.0006</v>
      </c>
      <c r="I218" s="102">
        <v>17.6</v>
      </c>
      <c r="J218" s="102">
        <v>17.2</v>
      </c>
      <c r="K218" s="102">
        <v>17.2881</v>
      </c>
    </row>
    <row r="219" spans="1:11" s="3" customFormat="1" ht="18" customHeight="1" hidden="1" outlineLevel="1">
      <c r="A219" s="83" t="s">
        <v>34</v>
      </c>
      <c r="C219" s="67"/>
      <c r="E219" s="82">
        <f>SUM(E217:E218)</f>
        <v>10885610</v>
      </c>
      <c r="F219" s="92">
        <f>G219</f>
        <v>605750</v>
      </c>
      <c r="G219" s="82">
        <f>SUM(G217:G218)</f>
        <v>605750</v>
      </c>
      <c r="H219" s="88">
        <f>SUM(H217:H218)</f>
        <v>0.001212</v>
      </c>
      <c r="I219" s="158">
        <f>MAX(I217:I218)</f>
        <v>18.8</v>
      </c>
      <c r="J219" s="89">
        <f>MIN(J217:J218)</f>
        <v>17.2</v>
      </c>
      <c r="K219" s="89">
        <f>E219/G219</f>
        <v>17.970466364011557</v>
      </c>
    </row>
    <row r="220" spans="1:11" s="97" customFormat="1" ht="18" customHeight="1" hidden="1" outlineLevel="1">
      <c r="A220" s="107">
        <v>38866</v>
      </c>
      <c r="C220" s="109"/>
      <c r="E220" s="106">
        <f>K220*G220</f>
        <v>3084228.4200000004</v>
      </c>
      <c r="G220" s="100">
        <v>174200</v>
      </c>
      <c r="H220" s="101">
        <v>0.000348</v>
      </c>
      <c r="I220" s="102">
        <v>17.89</v>
      </c>
      <c r="J220" s="102">
        <v>17.62</v>
      </c>
      <c r="K220" s="102">
        <v>17.7051</v>
      </c>
    </row>
    <row r="221" spans="1:11" s="97" customFormat="1" ht="18" customHeight="1" hidden="1" outlineLevel="1">
      <c r="A221" s="107">
        <v>38867</v>
      </c>
      <c r="C221" s="109"/>
      <c r="E221" s="106">
        <f>K221*G221</f>
        <v>5112291.016</v>
      </c>
      <c r="G221" s="100">
        <v>294280</v>
      </c>
      <c r="H221" s="101">
        <v>0.000589</v>
      </c>
      <c r="I221" s="102">
        <v>17.75</v>
      </c>
      <c r="J221" s="102">
        <v>17.2</v>
      </c>
      <c r="K221" s="102">
        <v>17.3722</v>
      </c>
    </row>
    <row r="222" spans="1:11" s="97" customFormat="1" ht="18" customHeight="1" hidden="1" outlineLevel="1">
      <c r="A222" s="107">
        <v>38868</v>
      </c>
      <c r="C222" s="109"/>
      <c r="E222" s="106">
        <f>K222*G222</f>
        <v>5059529.28</v>
      </c>
      <c r="G222" s="100">
        <v>288720</v>
      </c>
      <c r="H222" s="101">
        <v>0.000577</v>
      </c>
      <c r="I222" s="102">
        <v>17.7</v>
      </c>
      <c r="J222" s="102">
        <v>17.25</v>
      </c>
      <c r="K222" s="102">
        <v>17.524</v>
      </c>
    </row>
    <row r="223" spans="1:11" s="97" customFormat="1" ht="18" customHeight="1" hidden="1" outlineLevel="1">
      <c r="A223" s="107">
        <v>38869</v>
      </c>
      <c r="C223" s="109"/>
      <c r="E223" s="106">
        <f>K223*G223</f>
        <v>5105248.0200000005</v>
      </c>
      <c r="G223" s="100">
        <v>293400</v>
      </c>
      <c r="H223" s="101">
        <v>0.000587</v>
      </c>
      <c r="I223" s="102">
        <v>17.6</v>
      </c>
      <c r="J223" s="102">
        <v>17.25</v>
      </c>
      <c r="K223" s="102">
        <v>17.4003</v>
      </c>
    </row>
    <row r="224" spans="1:11" s="97" customFormat="1" ht="18" customHeight="1" hidden="1" outlineLevel="1">
      <c r="A224" s="107">
        <v>38870</v>
      </c>
      <c r="C224" s="109"/>
      <c r="E224" s="106">
        <f>K224*G224</f>
        <v>2485550.4024</v>
      </c>
      <c r="G224" s="100">
        <v>139886</v>
      </c>
      <c r="H224" s="101">
        <v>0.00028</v>
      </c>
      <c r="I224" s="102">
        <v>17.9</v>
      </c>
      <c r="J224" s="102">
        <v>17.66</v>
      </c>
      <c r="K224" s="102">
        <v>17.7684</v>
      </c>
    </row>
    <row r="225" spans="1:11" s="3" customFormat="1" ht="18" customHeight="1" hidden="1" outlineLevel="1">
      <c r="A225" s="83" t="s">
        <v>35</v>
      </c>
      <c r="C225" s="67"/>
      <c r="E225" s="82">
        <f>SUM(E220:E224)</f>
        <v>20846847.138400003</v>
      </c>
      <c r="F225" s="92">
        <f>G225</f>
        <v>1190486</v>
      </c>
      <c r="G225" s="82">
        <f>SUM(G220:G224)</f>
        <v>1190486</v>
      </c>
      <c r="H225" s="88">
        <f>SUM(H220:H224)</f>
        <v>0.002381</v>
      </c>
      <c r="I225" s="158">
        <f>MAX(I220:I224)</f>
        <v>17.9</v>
      </c>
      <c r="J225" s="89">
        <f>MIN(J220:J224)</f>
        <v>17.2</v>
      </c>
      <c r="K225" s="89">
        <f>E225/G225</f>
        <v>17.511207303907817</v>
      </c>
    </row>
    <row r="226" spans="1:11" s="97" customFormat="1" ht="18" customHeight="1" hidden="1" outlineLevel="1">
      <c r="A226" s="107">
        <v>38877</v>
      </c>
      <c r="C226" s="109"/>
      <c r="E226" s="106">
        <f>K226*G226</f>
        <v>3515999.9999999995</v>
      </c>
      <c r="G226" s="100">
        <v>200000</v>
      </c>
      <c r="H226" s="101">
        <v>0.0004</v>
      </c>
      <c r="I226" s="102">
        <v>17.73</v>
      </c>
      <c r="J226" s="102">
        <v>17.5</v>
      </c>
      <c r="K226" s="102">
        <v>17.58</v>
      </c>
    </row>
    <row r="227" spans="1:11" s="3" customFormat="1" ht="18" customHeight="1" hidden="1" outlineLevel="1">
      <c r="A227" s="83" t="s">
        <v>36</v>
      </c>
      <c r="C227" s="67"/>
      <c r="E227" s="82">
        <f>E226</f>
        <v>3515999.9999999995</v>
      </c>
      <c r="F227" s="92">
        <f>G227</f>
        <v>200000</v>
      </c>
      <c r="G227" s="82">
        <f>G226</f>
        <v>200000</v>
      </c>
      <c r="H227" s="88">
        <f>H226</f>
        <v>0.0004</v>
      </c>
      <c r="I227" s="158">
        <f>I226</f>
        <v>17.73</v>
      </c>
      <c r="J227" s="89">
        <f>J226</f>
        <v>17.5</v>
      </c>
      <c r="K227" s="89">
        <f>E227/G227</f>
        <v>17.58</v>
      </c>
    </row>
    <row r="228" spans="1:11" s="3" customFormat="1" ht="18" customHeight="1" collapsed="1">
      <c r="A228" s="81" t="s">
        <v>67</v>
      </c>
      <c r="C228" s="50"/>
      <c r="D228" s="93">
        <f>SUM(F201,F206,F211,F214,F216,F219,F225,F227)</f>
        <v>6296836</v>
      </c>
      <c r="E228" s="82">
        <f>SUM(E201,E206,E211,E214,E216,E219,E225,E227)</f>
        <v>115921254.8384</v>
      </c>
      <c r="F228" s="28"/>
      <c r="G228" s="31"/>
      <c r="H228" s="32"/>
      <c r="I228" s="159"/>
      <c r="J228" s="33"/>
      <c r="K228" s="33"/>
    </row>
    <row r="229" spans="1:11" s="97" customFormat="1" ht="18" customHeight="1" hidden="1" outlineLevel="1">
      <c r="A229" s="107">
        <v>38904</v>
      </c>
      <c r="C229" s="98"/>
      <c r="D229" s="104"/>
      <c r="E229" s="106">
        <v>456750</v>
      </c>
      <c r="G229" s="100">
        <v>25000</v>
      </c>
      <c r="H229" s="101">
        <v>5E-05</v>
      </c>
      <c r="I229" s="102">
        <v>18.28</v>
      </c>
      <c r="J229" s="102">
        <v>18.26</v>
      </c>
      <c r="K229" s="102">
        <v>18.27</v>
      </c>
    </row>
    <row r="230" spans="1:11" s="97" customFormat="1" ht="18" customHeight="1" hidden="1" outlineLevel="1">
      <c r="A230" s="107">
        <v>38905</v>
      </c>
      <c r="C230" s="98"/>
      <c r="D230" s="104"/>
      <c r="E230" s="106">
        <v>90750</v>
      </c>
      <c r="F230" s="105"/>
      <c r="G230" s="100">
        <v>5000</v>
      </c>
      <c r="H230" s="101">
        <v>1E-05</v>
      </c>
      <c r="I230" s="102">
        <v>18.15</v>
      </c>
      <c r="J230" s="102">
        <v>18.15</v>
      </c>
      <c r="K230" s="102">
        <v>18.15</v>
      </c>
    </row>
    <row r="231" spans="1:11" ht="16.5" customHeight="1" hidden="1" outlineLevel="1">
      <c r="A231" s="83" t="s">
        <v>68</v>
      </c>
      <c r="B231" s="3"/>
      <c r="C231" s="50"/>
      <c r="D231" s="20"/>
      <c r="E231" s="82">
        <v>547500</v>
      </c>
      <c r="F231" s="84">
        <f>G231</f>
        <v>30000</v>
      </c>
      <c r="G231" s="82">
        <v>30000</v>
      </c>
      <c r="H231" s="88">
        <v>6E-05</v>
      </c>
      <c r="I231" s="158">
        <v>18.28</v>
      </c>
      <c r="J231" s="89">
        <v>18.15</v>
      </c>
      <c r="K231" s="89">
        <v>18.25</v>
      </c>
    </row>
    <row r="232" spans="1:12" s="97" customFormat="1" ht="18" customHeight="1" hidden="1" outlineLevel="1">
      <c r="A232" s="107">
        <v>38911</v>
      </c>
      <c r="C232" s="98"/>
      <c r="D232" s="104"/>
      <c r="E232" s="106">
        <v>528000</v>
      </c>
      <c r="F232" s="105"/>
      <c r="G232" s="100">
        <v>30000</v>
      </c>
      <c r="H232" s="101">
        <v>6E-05</v>
      </c>
      <c r="I232" s="102">
        <v>17.7</v>
      </c>
      <c r="J232" s="102">
        <v>17.49</v>
      </c>
      <c r="K232" s="102">
        <v>17.6</v>
      </c>
      <c r="L232" s="104"/>
    </row>
    <row r="233" spans="1:12" s="97" customFormat="1" ht="18" customHeight="1" hidden="1" outlineLevel="1">
      <c r="A233" s="107">
        <v>38912</v>
      </c>
      <c r="C233" s="98"/>
      <c r="D233" s="104"/>
      <c r="E233" s="106">
        <v>607950</v>
      </c>
      <c r="F233" s="105"/>
      <c r="G233" s="100">
        <v>35000</v>
      </c>
      <c r="H233" s="101">
        <v>7E-05</v>
      </c>
      <c r="I233" s="102">
        <v>17.3</v>
      </c>
      <c r="J233" s="102">
        <v>17.44</v>
      </c>
      <c r="K233" s="102">
        <v>17.37</v>
      </c>
      <c r="L233" s="104"/>
    </row>
    <row r="234" spans="1:12" s="3" customFormat="1" ht="18" customHeight="1" hidden="1" outlineLevel="1">
      <c r="A234" s="83" t="s">
        <v>69</v>
      </c>
      <c r="C234" s="50"/>
      <c r="D234" s="20"/>
      <c r="E234" s="82">
        <v>1135950</v>
      </c>
      <c r="F234" s="84">
        <f>G234</f>
        <v>65000</v>
      </c>
      <c r="G234" s="82">
        <v>65000</v>
      </c>
      <c r="H234" s="88">
        <v>0.00013</v>
      </c>
      <c r="I234" s="158">
        <v>17.7</v>
      </c>
      <c r="J234" s="89">
        <v>17.44</v>
      </c>
      <c r="K234" s="89">
        <v>17.476153846153846</v>
      </c>
      <c r="L234" s="20"/>
    </row>
    <row r="235" spans="1:12" s="97" customFormat="1" ht="18" customHeight="1" hidden="1" outlineLevel="1">
      <c r="A235" s="107">
        <v>38915</v>
      </c>
      <c r="C235" s="98"/>
      <c r="D235" s="104"/>
      <c r="E235" s="100">
        <v>340200</v>
      </c>
      <c r="F235" s="105"/>
      <c r="G235" s="100">
        <v>20000</v>
      </c>
      <c r="H235" s="101">
        <v>4E-05</v>
      </c>
      <c r="I235" s="102">
        <v>16.9</v>
      </c>
      <c r="J235" s="102">
        <v>17.15</v>
      </c>
      <c r="K235" s="102">
        <v>17.01</v>
      </c>
      <c r="L235" s="104"/>
    </row>
    <row r="236" spans="1:12" s="97" customFormat="1" ht="18" customHeight="1" hidden="1" outlineLevel="1">
      <c r="A236" s="107">
        <v>38916</v>
      </c>
      <c r="C236" s="98"/>
      <c r="D236" s="104"/>
      <c r="E236" s="100">
        <v>428625</v>
      </c>
      <c r="F236" s="105"/>
      <c r="G236" s="100">
        <v>25000</v>
      </c>
      <c r="H236" s="101">
        <v>5E-05</v>
      </c>
      <c r="I236" s="102">
        <v>17.2</v>
      </c>
      <c r="J236" s="102">
        <v>17.05</v>
      </c>
      <c r="K236" s="102">
        <v>17.145</v>
      </c>
      <c r="L236" s="104"/>
    </row>
    <row r="237" spans="1:12" s="97" customFormat="1" ht="18" customHeight="1" hidden="1" outlineLevel="1">
      <c r="A237" s="107">
        <v>38917</v>
      </c>
      <c r="C237" s="98"/>
      <c r="D237" s="104"/>
      <c r="E237" s="100">
        <v>347000</v>
      </c>
      <c r="F237" s="105"/>
      <c r="G237" s="100">
        <v>20000</v>
      </c>
      <c r="H237" s="101">
        <v>4E-05</v>
      </c>
      <c r="I237" s="102">
        <v>17.39</v>
      </c>
      <c r="J237" s="102">
        <v>17.3</v>
      </c>
      <c r="K237" s="102">
        <v>17.35</v>
      </c>
      <c r="L237" s="104"/>
    </row>
    <row r="238" spans="1:12" s="97" customFormat="1" ht="18" customHeight="1" hidden="1" outlineLevel="1">
      <c r="A238" s="107">
        <v>38918</v>
      </c>
      <c r="C238" s="98"/>
      <c r="D238" s="104"/>
      <c r="E238" s="100">
        <v>526500</v>
      </c>
      <c r="F238" s="105"/>
      <c r="G238" s="100">
        <v>30000</v>
      </c>
      <c r="H238" s="101">
        <v>6E-05</v>
      </c>
      <c r="I238" s="102">
        <v>17.6</v>
      </c>
      <c r="J238" s="102">
        <v>17.48</v>
      </c>
      <c r="K238" s="102">
        <v>17.55</v>
      </c>
      <c r="L238" s="104"/>
    </row>
    <row r="239" spans="1:12" s="97" customFormat="1" ht="18" customHeight="1" hidden="1" outlineLevel="1">
      <c r="A239" s="107">
        <v>38919</v>
      </c>
      <c r="C239" s="98"/>
      <c r="D239" s="104"/>
      <c r="E239" s="100">
        <v>877000</v>
      </c>
      <c r="F239" s="105"/>
      <c r="G239" s="100">
        <v>50000</v>
      </c>
      <c r="H239" s="101">
        <v>0.0001</v>
      </c>
      <c r="I239" s="102">
        <v>17.6</v>
      </c>
      <c r="J239" s="102">
        <v>17.46</v>
      </c>
      <c r="K239" s="102">
        <v>17.54</v>
      </c>
      <c r="L239" s="104"/>
    </row>
    <row r="240" spans="1:12" s="3" customFormat="1" ht="18" customHeight="1" hidden="1" outlineLevel="1">
      <c r="A240" s="83" t="s">
        <v>70</v>
      </c>
      <c r="C240" s="50"/>
      <c r="D240" s="20"/>
      <c r="E240" s="82">
        <v>2519325</v>
      </c>
      <c r="F240" s="93">
        <f>G240</f>
        <v>145000</v>
      </c>
      <c r="G240" s="82">
        <v>145000</v>
      </c>
      <c r="H240" s="88">
        <f>SUM(H235:H239)</f>
        <v>0.00029</v>
      </c>
      <c r="I240" s="158">
        <f>MAX(I235:I239)</f>
        <v>17.6</v>
      </c>
      <c r="J240" s="89">
        <f>MIN(J235:J239)</f>
        <v>17.05</v>
      </c>
      <c r="K240" s="89">
        <f>E240/G240</f>
        <v>17.374655172413792</v>
      </c>
      <c r="L240" s="20"/>
    </row>
    <row r="241" spans="1:12" s="97" customFormat="1" ht="18" customHeight="1" hidden="1" outlineLevel="1">
      <c r="A241" s="107">
        <v>38922</v>
      </c>
      <c r="C241" s="98"/>
      <c r="D241" s="104"/>
      <c r="E241" s="100">
        <v>1744000</v>
      </c>
      <c r="F241" s="104"/>
      <c r="G241" s="100">
        <v>100000</v>
      </c>
      <c r="H241" s="101">
        <v>0.0002</v>
      </c>
      <c r="I241" s="102">
        <v>17.6</v>
      </c>
      <c r="J241" s="102">
        <v>17.3</v>
      </c>
      <c r="K241" s="102">
        <v>17.44</v>
      </c>
      <c r="L241" s="104"/>
    </row>
    <row r="242" spans="1:12" s="97" customFormat="1" ht="18" customHeight="1" hidden="1" outlineLevel="1">
      <c r="A242" s="107">
        <v>38923</v>
      </c>
      <c r="C242" s="98"/>
      <c r="D242" s="104"/>
      <c r="E242" s="100">
        <v>1746000</v>
      </c>
      <c r="F242" s="104"/>
      <c r="G242" s="100">
        <v>100000</v>
      </c>
      <c r="H242" s="101">
        <v>0.0002</v>
      </c>
      <c r="I242" s="102">
        <v>17.6</v>
      </c>
      <c r="J242" s="102">
        <v>17.4</v>
      </c>
      <c r="K242" s="102">
        <v>17.46</v>
      </c>
      <c r="L242" s="104"/>
    </row>
    <row r="243" spans="1:12" s="97" customFormat="1" ht="18" customHeight="1" hidden="1" outlineLevel="1">
      <c r="A243" s="107">
        <v>38924</v>
      </c>
      <c r="C243" s="98"/>
      <c r="D243" s="104"/>
      <c r="E243" s="100">
        <v>1746000</v>
      </c>
      <c r="F243" s="104"/>
      <c r="G243" s="100">
        <v>100000</v>
      </c>
      <c r="H243" s="101">
        <v>0.0002</v>
      </c>
      <c r="I243" s="102">
        <v>17.55</v>
      </c>
      <c r="J243" s="102">
        <v>17.4</v>
      </c>
      <c r="K243" s="102">
        <v>17.46</v>
      </c>
      <c r="L243" s="104"/>
    </row>
    <row r="244" spans="1:12" s="97" customFormat="1" ht="18" customHeight="1" hidden="1" outlineLevel="1">
      <c r="A244" s="107">
        <v>38925</v>
      </c>
      <c r="C244" s="98"/>
      <c r="D244" s="104"/>
      <c r="E244" s="100">
        <v>1760880</v>
      </c>
      <c r="F244" s="104"/>
      <c r="G244" s="100">
        <v>100000</v>
      </c>
      <c r="H244" s="101">
        <v>0.0002</v>
      </c>
      <c r="I244" s="102">
        <v>17.52</v>
      </c>
      <c r="J244" s="102">
        <v>17.66</v>
      </c>
      <c r="K244" s="102">
        <v>17.6088</v>
      </c>
      <c r="L244" s="104"/>
    </row>
    <row r="245" spans="1:12" s="97" customFormat="1" ht="21.75" customHeight="1" hidden="1" outlineLevel="1">
      <c r="A245" s="107">
        <v>38926</v>
      </c>
      <c r="C245" s="98"/>
      <c r="D245" s="104"/>
      <c r="E245" s="100">
        <v>1755000</v>
      </c>
      <c r="F245" s="104"/>
      <c r="G245" s="100">
        <v>100000</v>
      </c>
      <c r="H245" s="101">
        <v>0.0002</v>
      </c>
      <c r="I245" s="102">
        <v>17.4</v>
      </c>
      <c r="J245" s="102">
        <v>17.75</v>
      </c>
      <c r="K245" s="102">
        <v>17.55</v>
      </c>
      <c r="L245" s="104"/>
    </row>
    <row r="246" spans="1:11" ht="16.5" customHeight="1" hidden="1" outlineLevel="1">
      <c r="A246" s="83" t="s">
        <v>71</v>
      </c>
      <c r="B246" s="3"/>
      <c r="C246" s="50"/>
      <c r="D246" s="49"/>
      <c r="E246" s="82">
        <v>8751880</v>
      </c>
      <c r="F246" s="93">
        <f>G246</f>
        <v>500000</v>
      </c>
      <c r="G246" s="82">
        <v>500000</v>
      </c>
      <c r="H246" s="88">
        <v>0.001</v>
      </c>
      <c r="I246" s="158">
        <v>17.6</v>
      </c>
      <c r="J246" s="89">
        <v>17.3</v>
      </c>
      <c r="K246" s="89">
        <v>17.50376</v>
      </c>
    </row>
    <row r="247" spans="1:11" s="103" customFormat="1" ht="16.5" customHeight="1" hidden="1" outlineLevel="1">
      <c r="A247" s="107">
        <v>38929</v>
      </c>
      <c r="B247" s="97"/>
      <c r="C247" s="98"/>
      <c r="D247" s="99"/>
      <c r="E247" s="100">
        <v>1750000</v>
      </c>
      <c r="F247" s="104"/>
      <c r="G247" s="100">
        <v>100000</v>
      </c>
      <c r="H247" s="101">
        <v>0.0002</v>
      </c>
      <c r="I247" s="102">
        <v>17.65</v>
      </c>
      <c r="J247" s="102">
        <v>17.2</v>
      </c>
      <c r="K247" s="102">
        <v>17.5</v>
      </c>
    </row>
    <row r="248" spans="1:11" ht="17.25" customHeight="1" hidden="1" outlineLevel="1">
      <c r="A248" s="83" t="s">
        <v>72</v>
      </c>
      <c r="B248" s="3"/>
      <c r="C248" s="50"/>
      <c r="D248" s="49"/>
      <c r="E248" s="82">
        <v>1750000</v>
      </c>
      <c r="F248" s="93">
        <f>G248</f>
        <v>100000</v>
      </c>
      <c r="G248" s="82">
        <v>100000</v>
      </c>
      <c r="H248" s="88">
        <v>0.0002</v>
      </c>
      <c r="I248" s="158">
        <v>17.65</v>
      </c>
      <c r="J248" s="89">
        <v>17.2</v>
      </c>
      <c r="K248" s="89">
        <v>17.5</v>
      </c>
    </row>
    <row r="249" spans="1:11" s="103" customFormat="1" ht="16.5" customHeight="1" hidden="1" outlineLevel="1">
      <c r="A249" s="107">
        <v>38954</v>
      </c>
      <c r="B249" s="97"/>
      <c r="C249" s="98"/>
      <c r="D249" s="99"/>
      <c r="E249" s="100">
        <v>3817000</v>
      </c>
      <c r="F249" s="104"/>
      <c r="G249" s="100">
        <v>200000</v>
      </c>
      <c r="H249" s="101">
        <v>0.0004</v>
      </c>
      <c r="I249" s="102">
        <v>19.2</v>
      </c>
      <c r="J249" s="102">
        <v>19</v>
      </c>
      <c r="K249" s="102">
        <v>19.085</v>
      </c>
    </row>
    <row r="250" spans="1:11" ht="16.5" customHeight="1" hidden="1" outlineLevel="1">
      <c r="A250" s="83" t="s">
        <v>73</v>
      </c>
      <c r="B250" s="3"/>
      <c r="C250" s="50"/>
      <c r="D250" s="49"/>
      <c r="E250" s="82">
        <v>3817000</v>
      </c>
      <c r="F250" s="93">
        <f>G250</f>
        <v>200000</v>
      </c>
      <c r="G250" s="82">
        <v>200000</v>
      </c>
      <c r="H250" s="88">
        <v>0.0004</v>
      </c>
      <c r="I250" s="158">
        <v>19.2</v>
      </c>
      <c r="J250" s="89">
        <v>19</v>
      </c>
      <c r="K250" s="89">
        <v>19.085</v>
      </c>
    </row>
    <row r="251" spans="1:11" s="103" customFormat="1" ht="16.5" customHeight="1" hidden="1" outlineLevel="1">
      <c r="A251" s="107">
        <v>38957</v>
      </c>
      <c r="B251" s="97"/>
      <c r="C251" s="98"/>
      <c r="D251" s="99"/>
      <c r="E251" s="100">
        <v>2925750</v>
      </c>
      <c r="F251" s="104"/>
      <c r="G251" s="100">
        <v>150000</v>
      </c>
      <c r="H251" s="101">
        <v>0.0003</v>
      </c>
      <c r="I251" s="102">
        <v>19.55</v>
      </c>
      <c r="J251" s="102">
        <v>19.45</v>
      </c>
      <c r="K251" s="102">
        <v>19.505</v>
      </c>
    </row>
    <row r="252" spans="1:11" s="103" customFormat="1" ht="16.5" customHeight="1" hidden="1" outlineLevel="1">
      <c r="A252" s="107">
        <v>38958</v>
      </c>
      <c r="B252" s="97"/>
      <c r="C252" s="98"/>
      <c r="D252" s="99"/>
      <c r="E252" s="100">
        <v>4838250</v>
      </c>
      <c r="F252" s="104"/>
      <c r="G252" s="100">
        <v>250000</v>
      </c>
      <c r="H252" s="101">
        <v>0.0005</v>
      </c>
      <c r="I252" s="102">
        <v>19.45</v>
      </c>
      <c r="J252" s="102">
        <v>19.26</v>
      </c>
      <c r="K252" s="102">
        <v>19.353</v>
      </c>
    </row>
    <row r="253" spans="1:11" s="103" customFormat="1" ht="16.5" customHeight="1" hidden="1" outlineLevel="1">
      <c r="A253" s="107">
        <v>38959</v>
      </c>
      <c r="B253" s="97"/>
      <c r="C253" s="98"/>
      <c r="D253" s="99"/>
      <c r="E253" s="100">
        <v>2512900</v>
      </c>
      <c r="F253" s="104"/>
      <c r="G253" s="100">
        <v>130000</v>
      </c>
      <c r="H253" s="101">
        <v>0.00026</v>
      </c>
      <c r="I253" s="102">
        <v>19.36</v>
      </c>
      <c r="J253" s="102">
        <v>19.22</v>
      </c>
      <c r="K253" s="102">
        <v>19.33</v>
      </c>
    </row>
    <row r="254" spans="1:11" s="103" customFormat="1" ht="16.5" customHeight="1" hidden="1" outlineLevel="1">
      <c r="A254" s="107">
        <v>38960</v>
      </c>
      <c r="B254" s="97"/>
      <c r="C254" s="98"/>
      <c r="D254" s="99"/>
      <c r="E254" s="100">
        <v>4787250</v>
      </c>
      <c r="F254" s="104"/>
      <c r="G254" s="100">
        <v>250000</v>
      </c>
      <c r="H254" s="101">
        <v>0.0005</v>
      </c>
      <c r="I254" s="102">
        <v>19.3</v>
      </c>
      <c r="J254" s="102">
        <v>19.12</v>
      </c>
      <c r="K254" s="102">
        <v>19.149</v>
      </c>
    </row>
    <row r="255" spans="1:11" s="103" customFormat="1" ht="16.5" customHeight="1" hidden="1" outlineLevel="1">
      <c r="A255" s="107">
        <v>38961</v>
      </c>
      <c r="B255" s="97"/>
      <c r="C255" s="98"/>
      <c r="D255" s="99"/>
      <c r="E255" s="100">
        <v>1917700</v>
      </c>
      <c r="F255" s="98"/>
      <c r="G255" s="100">
        <v>100000</v>
      </c>
      <c r="H255" s="101">
        <v>0.0002</v>
      </c>
      <c r="I255" s="102">
        <v>19.19</v>
      </c>
      <c r="J255" s="102">
        <v>19.12</v>
      </c>
      <c r="K255" s="102">
        <v>19.177</v>
      </c>
    </row>
    <row r="256" spans="1:11" ht="16.5" customHeight="1" hidden="1" outlineLevel="1">
      <c r="A256" s="83" t="s">
        <v>50</v>
      </c>
      <c r="B256" s="3"/>
      <c r="C256" s="50"/>
      <c r="D256" s="49"/>
      <c r="E256" s="82">
        <v>16981850</v>
      </c>
      <c r="F256" s="93">
        <f>G256</f>
        <v>880000</v>
      </c>
      <c r="G256" s="82">
        <v>880000</v>
      </c>
      <c r="H256" s="88">
        <v>0.00176</v>
      </c>
      <c r="I256" s="158">
        <v>19.55</v>
      </c>
      <c r="J256" s="89">
        <v>19.12</v>
      </c>
      <c r="K256" s="89">
        <v>19.297556818181818</v>
      </c>
    </row>
    <row r="257" spans="1:11" s="103" customFormat="1" ht="16.5" customHeight="1" hidden="1" outlineLevel="1">
      <c r="A257" s="107">
        <v>38964</v>
      </c>
      <c r="B257" s="97"/>
      <c r="C257" s="98"/>
      <c r="D257" s="99"/>
      <c r="E257" s="100">
        <v>1932300</v>
      </c>
      <c r="F257" s="104"/>
      <c r="G257" s="100">
        <v>100000</v>
      </c>
      <c r="H257" s="101">
        <v>0.0002</v>
      </c>
      <c r="I257" s="102">
        <v>19.37</v>
      </c>
      <c r="J257" s="102">
        <v>19.29</v>
      </c>
      <c r="K257" s="102">
        <v>19.323</v>
      </c>
    </row>
    <row r="258" spans="1:11" s="103" customFormat="1" ht="16.5" customHeight="1" hidden="1" outlineLevel="1">
      <c r="A258" s="107">
        <v>38965</v>
      </c>
      <c r="B258" s="97"/>
      <c r="C258" s="98"/>
      <c r="D258" s="99"/>
      <c r="E258" s="100">
        <v>1153824</v>
      </c>
      <c r="F258" s="104"/>
      <c r="G258" s="100">
        <v>60000</v>
      </c>
      <c r="H258" s="101">
        <v>0.00012</v>
      </c>
      <c r="I258" s="102">
        <v>19.3</v>
      </c>
      <c r="J258" s="102">
        <v>19.19</v>
      </c>
      <c r="K258" s="102">
        <v>19.2304</v>
      </c>
    </row>
    <row r="259" spans="1:11" s="103" customFormat="1" ht="16.5" customHeight="1" hidden="1" outlineLevel="1">
      <c r="A259" s="107">
        <v>38966</v>
      </c>
      <c r="B259" s="97"/>
      <c r="C259" s="98"/>
      <c r="D259" s="99"/>
      <c r="E259" s="100">
        <v>2682820</v>
      </c>
      <c r="F259" s="104"/>
      <c r="G259" s="100">
        <v>140000</v>
      </c>
      <c r="H259" s="101">
        <v>0.00028</v>
      </c>
      <c r="I259" s="102">
        <v>19.25</v>
      </c>
      <c r="J259" s="102">
        <v>19.11</v>
      </c>
      <c r="K259" s="102">
        <v>19.163</v>
      </c>
    </row>
    <row r="260" spans="1:11" s="103" customFormat="1" ht="16.5" customHeight="1" hidden="1" outlineLevel="1">
      <c r="A260" s="107">
        <v>38967</v>
      </c>
      <c r="B260" s="97"/>
      <c r="C260" s="98"/>
      <c r="D260" s="99"/>
      <c r="E260" s="100">
        <v>5670600</v>
      </c>
      <c r="F260" s="104"/>
      <c r="G260" s="100">
        <v>300000</v>
      </c>
      <c r="H260" s="101">
        <v>0.0006</v>
      </c>
      <c r="I260" s="102">
        <v>19.1</v>
      </c>
      <c r="J260" s="102">
        <v>18.7</v>
      </c>
      <c r="K260" s="102">
        <v>18.902</v>
      </c>
    </row>
    <row r="261" spans="1:11" s="103" customFormat="1" ht="16.5" customHeight="1" hidden="1" outlineLevel="1">
      <c r="A261" s="107">
        <v>38968</v>
      </c>
      <c r="B261" s="97"/>
      <c r="C261" s="98"/>
      <c r="D261" s="99"/>
      <c r="E261" s="100">
        <v>5690100</v>
      </c>
      <c r="F261" s="104"/>
      <c r="G261" s="100">
        <v>300000</v>
      </c>
      <c r="H261" s="101">
        <v>0.0006</v>
      </c>
      <c r="I261" s="102">
        <v>18.99</v>
      </c>
      <c r="J261" s="102">
        <v>18.8</v>
      </c>
      <c r="K261" s="102">
        <v>18.967</v>
      </c>
    </row>
    <row r="262" spans="1:11" ht="16.5" customHeight="1" hidden="1" outlineLevel="1">
      <c r="A262" s="83" t="s">
        <v>51</v>
      </c>
      <c r="B262" s="3"/>
      <c r="C262" s="50"/>
      <c r="D262" s="49"/>
      <c r="E262" s="82">
        <v>17129644</v>
      </c>
      <c r="F262" s="93">
        <f>G262</f>
        <v>900000</v>
      </c>
      <c r="G262" s="82">
        <v>900000</v>
      </c>
      <c r="H262" s="88">
        <v>0.0018</v>
      </c>
      <c r="I262" s="158">
        <v>19.37</v>
      </c>
      <c r="J262" s="89">
        <v>18.7</v>
      </c>
      <c r="K262" s="89">
        <v>19.03293777777778</v>
      </c>
    </row>
    <row r="263" spans="1:11" s="103" customFormat="1" ht="16.5" customHeight="1" hidden="1" outlineLevel="1">
      <c r="A263" s="107">
        <v>38971</v>
      </c>
      <c r="B263" s="97"/>
      <c r="C263" s="98"/>
      <c r="D263" s="99"/>
      <c r="E263" s="100">
        <v>4169660</v>
      </c>
      <c r="F263" s="104"/>
      <c r="G263" s="100">
        <v>220000</v>
      </c>
      <c r="H263" s="101">
        <v>0.00044</v>
      </c>
      <c r="I263" s="102">
        <v>18.99</v>
      </c>
      <c r="J263" s="102">
        <v>18.85</v>
      </c>
      <c r="K263" s="102">
        <v>18.953</v>
      </c>
    </row>
    <row r="264" spans="1:11" s="103" customFormat="1" ht="16.5" customHeight="1" hidden="1" outlineLevel="1">
      <c r="A264" s="107">
        <v>38972</v>
      </c>
      <c r="B264" s="97"/>
      <c r="C264" s="98"/>
      <c r="D264" s="99"/>
      <c r="E264" s="100">
        <v>2774285</v>
      </c>
      <c r="F264" s="104"/>
      <c r="G264" s="100">
        <v>145000</v>
      </c>
      <c r="H264" s="101">
        <v>0.00029</v>
      </c>
      <c r="I264" s="102">
        <v>19.17</v>
      </c>
      <c r="J264" s="102">
        <v>19.08</v>
      </c>
      <c r="K264" s="102">
        <v>19.133</v>
      </c>
    </row>
    <row r="265" spans="1:11" s="103" customFormat="1" ht="16.5" customHeight="1" hidden="1" outlineLevel="1">
      <c r="A265" s="107">
        <v>38973</v>
      </c>
      <c r="B265" s="97"/>
      <c r="C265" s="98"/>
      <c r="D265" s="99"/>
      <c r="E265" s="100">
        <v>5776800</v>
      </c>
      <c r="F265" s="104"/>
      <c r="G265" s="100">
        <v>300000</v>
      </c>
      <c r="H265" s="101">
        <v>0.0006</v>
      </c>
      <c r="I265" s="102">
        <v>19.3</v>
      </c>
      <c r="J265" s="102">
        <v>19.21</v>
      </c>
      <c r="K265" s="102">
        <v>19.256</v>
      </c>
    </row>
    <row r="266" spans="1:11" s="103" customFormat="1" ht="16.5" customHeight="1" hidden="1" outlineLevel="1">
      <c r="A266" s="107">
        <v>38974</v>
      </c>
      <c r="B266" s="97"/>
      <c r="C266" s="98"/>
      <c r="D266" s="99"/>
      <c r="E266" s="100">
        <v>5952930</v>
      </c>
      <c r="F266" s="104"/>
      <c r="G266" s="100">
        <v>310000</v>
      </c>
      <c r="H266" s="101">
        <v>0.00062</v>
      </c>
      <c r="I266" s="102">
        <v>19.26</v>
      </c>
      <c r="J266" s="102">
        <v>19.16</v>
      </c>
      <c r="K266" s="102">
        <v>19.203</v>
      </c>
    </row>
    <row r="267" spans="1:11" s="103" customFormat="1" ht="16.5" customHeight="1" hidden="1" outlineLevel="1">
      <c r="A267" s="107">
        <v>38975</v>
      </c>
      <c r="B267" s="97"/>
      <c r="C267" s="98"/>
      <c r="D267" s="99"/>
      <c r="E267" s="100">
        <v>4992780</v>
      </c>
      <c r="F267" s="104"/>
      <c r="G267" s="100">
        <v>260000</v>
      </c>
      <c r="H267" s="101">
        <v>0.00052</v>
      </c>
      <c r="I267" s="102">
        <v>19.22</v>
      </c>
      <c r="J267" s="102">
        <v>19.17</v>
      </c>
      <c r="K267" s="102">
        <v>19.203</v>
      </c>
    </row>
    <row r="268" spans="1:11" ht="16.5" customHeight="1" hidden="1" outlineLevel="1">
      <c r="A268" s="83" t="s">
        <v>52</v>
      </c>
      <c r="B268" s="3"/>
      <c r="C268" s="50"/>
      <c r="D268" s="49"/>
      <c r="E268" s="82">
        <v>23666455</v>
      </c>
      <c r="F268" s="93">
        <f>G268</f>
        <v>1235000</v>
      </c>
      <c r="G268" s="82">
        <v>1235000</v>
      </c>
      <c r="H268" s="88">
        <v>0.00247</v>
      </c>
      <c r="I268" s="158">
        <v>19.3</v>
      </c>
      <c r="J268" s="89">
        <v>18.85</v>
      </c>
      <c r="K268" s="89">
        <v>19.16312145748988</v>
      </c>
    </row>
    <row r="269" spans="1:11" s="103" customFormat="1" ht="16.5" customHeight="1" hidden="1" outlineLevel="1">
      <c r="A269" s="107">
        <v>38978</v>
      </c>
      <c r="B269" s="97"/>
      <c r="C269" s="98"/>
      <c r="D269" s="99"/>
      <c r="E269" s="100">
        <v>3066080</v>
      </c>
      <c r="F269" s="104"/>
      <c r="G269" s="100">
        <v>160000</v>
      </c>
      <c r="H269" s="101">
        <v>0.00032</v>
      </c>
      <c r="I269" s="102">
        <v>19.2</v>
      </c>
      <c r="J269" s="102">
        <v>19.14</v>
      </c>
      <c r="K269" s="102">
        <v>19.163</v>
      </c>
    </row>
    <row r="270" spans="1:11" s="103" customFormat="1" ht="16.5" customHeight="1" hidden="1" outlineLevel="1">
      <c r="A270" s="107">
        <v>38979</v>
      </c>
      <c r="B270" s="97"/>
      <c r="C270" s="98"/>
      <c r="D270" s="99"/>
      <c r="E270" s="100">
        <v>5733599.999999999</v>
      </c>
      <c r="F270" s="104"/>
      <c r="G270" s="100">
        <v>300000</v>
      </c>
      <c r="H270" s="101">
        <v>0.0006</v>
      </c>
      <c r="I270" s="102">
        <v>16.16</v>
      </c>
      <c r="J270" s="102">
        <v>19.01</v>
      </c>
      <c r="K270" s="102">
        <v>19.112</v>
      </c>
    </row>
    <row r="271" spans="1:11" s="103" customFormat="1" ht="16.5" customHeight="1" hidden="1" outlineLevel="1">
      <c r="A271" s="107">
        <v>38980</v>
      </c>
      <c r="B271" s="97"/>
      <c r="C271" s="98"/>
      <c r="D271" s="99"/>
      <c r="E271" s="100">
        <v>2300760</v>
      </c>
      <c r="F271" s="104"/>
      <c r="G271" s="100">
        <v>120000</v>
      </c>
      <c r="H271" s="101">
        <v>0.00024</v>
      </c>
      <c r="I271" s="102">
        <v>19.21</v>
      </c>
      <c r="J271" s="102">
        <v>19.13</v>
      </c>
      <c r="K271" s="102">
        <v>19.173</v>
      </c>
    </row>
    <row r="272" spans="1:11" s="103" customFormat="1" ht="16.5" customHeight="1" hidden="1" outlineLevel="1">
      <c r="A272" s="107">
        <v>38981</v>
      </c>
      <c r="B272" s="97"/>
      <c r="C272" s="98"/>
      <c r="D272" s="99"/>
      <c r="E272" s="100">
        <v>4895500</v>
      </c>
      <c r="F272" s="104"/>
      <c r="G272" s="100">
        <v>250000</v>
      </c>
      <c r="H272" s="101">
        <v>0.0005</v>
      </c>
      <c r="I272" s="102">
        <v>19.6</v>
      </c>
      <c r="J272" s="102">
        <v>19.55</v>
      </c>
      <c r="K272" s="102">
        <v>19.582</v>
      </c>
    </row>
    <row r="273" spans="1:11" s="103" customFormat="1" ht="16.5" customHeight="1" hidden="1" outlineLevel="1">
      <c r="A273" s="107">
        <v>38982</v>
      </c>
      <c r="B273" s="97"/>
      <c r="C273" s="98"/>
      <c r="D273" s="99"/>
      <c r="E273" s="100">
        <v>5835900</v>
      </c>
      <c r="F273" s="104"/>
      <c r="G273" s="100">
        <v>300000</v>
      </c>
      <c r="H273" s="101">
        <v>0.0006</v>
      </c>
      <c r="I273" s="102">
        <v>19.5</v>
      </c>
      <c r="J273" s="102">
        <v>19.4</v>
      </c>
      <c r="K273" s="102">
        <v>19.453</v>
      </c>
    </row>
    <row r="274" spans="1:11" ht="16.5" customHeight="1" hidden="1" outlineLevel="1">
      <c r="A274" s="83" t="s">
        <v>53</v>
      </c>
      <c r="B274" s="3"/>
      <c r="C274" s="50"/>
      <c r="D274" s="49"/>
      <c r="E274" s="82">
        <v>21831840</v>
      </c>
      <c r="F274" s="93">
        <f>G274</f>
        <v>1130000</v>
      </c>
      <c r="G274" s="82">
        <v>1130000</v>
      </c>
      <c r="H274" s="88">
        <v>0.00226</v>
      </c>
      <c r="I274" s="158">
        <v>19.6</v>
      </c>
      <c r="J274" s="89">
        <v>19.01</v>
      </c>
      <c r="K274" s="89">
        <v>19.32021238938053</v>
      </c>
    </row>
    <row r="275" spans="1:11" s="103" customFormat="1" ht="16.5" customHeight="1" hidden="1" outlineLevel="1">
      <c r="A275" s="107">
        <v>38985</v>
      </c>
      <c r="B275" s="97"/>
      <c r="C275" s="98"/>
      <c r="D275" s="99"/>
      <c r="E275" s="100">
        <v>4617600</v>
      </c>
      <c r="F275" s="104"/>
      <c r="G275" s="100">
        <v>240000</v>
      </c>
      <c r="H275" s="101">
        <v>0.00048</v>
      </c>
      <c r="I275" s="102">
        <v>19.3</v>
      </c>
      <c r="J275" s="102">
        <v>19.2</v>
      </c>
      <c r="K275" s="102">
        <v>19.24</v>
      </c>
    </row>
    <row r="276" spans="1:11" s="103" customFormat="1" ht="16.5" customHeight="1" hidden="1" outlineLevel="1">
      <c r="A276" s="107">
        <v>38986</v>
      </c>
      <c r="B276" s="97"/>
      <c r="C276" s="98"/>
      <c r="D276" s="99"/>
      <c r="E276" s="100">
        <v>2922750</v>
      </c>
      <c r="F276" s="104"/>
      <c r="G276" s="100">
        <v>150000</v>
      </c>
      <c r="H276" s="101">
        <v>0.0003</v>
      </c>
      <c r="I276" s="102">
        <v>19.55</v>
      </c>
      <c r="J276" s="102">
        <v>19.25</v>
      </c>
      <c r="K276" s="102">
        <v>19.485</v>
      </c>
    </row>
    <row r="277" spans="1:11" s="103" customFormat="1" ht="16.5" customHeight="1" hidden="1" outlineLevel="1">
      <c r="A277" s="107">
        <v>38987</v>
      </c>
      <c r="B277" s="97"/>
      <c r="C277" s="98"/>
      <c r="D277" s="99"/>
      <c r="E277" s="100">
        <v>3960000</v>
      </c>
      <c r="F277" s="104"/>
      <c r="G277" s="100">
        <v>200000</v>
      </c>
      <c r="H277" s="101">
        <v>0.0004</v>
      </c>
      <c r="I277" s="102">
        <v>19.9</v>
      </c>
      <c r="J277" s="102">
        <v>19.7</v>
      </c>
      <c r="K277" s="102">
        <v>19.8</v>
      </c>
    </row>
    <row r="278" spans="1:11" s="103" customFormat="1" ht="16.5" customHeight="1" hidden="1" outlineLevel="1">
      <c r="A278" s="107">
        <v>38988</v>
      </c>
      <c r="B278" s="97"/>
      <c r="C278" s="98"/>
      <c r="D278" s="99"/>
      <c r="E278" s="100">
        <v>3978000</v>
      </c>
      <c r="F278" s="104"/>
      <c r="G278" s="100">
        <v>200000</v>
      </c>
      <c r="H278" s="101">
        <v>0.0004</v>
      </c>
      <c r="I278" s="102">
        <v>19.9</v>
      </c>
      <c r="J278" s="102">
        <v>19.87</v>
      </c>
      <c r="K278" s="102">
        <v>19.89</v>
      </c>
    </row>
    <row r="279" spans="1:11" s="103" customFormat="1" ht="16.5" customHeight="1" hidden="1" outlineLevel="1">
      <c r="A279" s="107">
        <v>38989</v>
      </c>
      <c r="B279" s="97"/>
      <c r="C279" s="98"/>
      <c r="D279" s="99"/>
      <c r="E279" s="100">
        <v>3215290.635</v>
      </c>
      <c r="F279" s="104"/>
      <c r="G279" s="100">
        <v>161613</v>
      </c>
      <c r="H279" s="101">
        <v>0.000323</v>
      </c>
      <c r="I279" s="102">
        <v>19.92</v>
      </c>
      <c r="J279" s="102">
        <v>19.85</v>
      </c>
      <c r="K279" s="102">
        <v>19.895</v>
      </c>
    </row>
    <row r="280" spans="1:11" ht="16.5" customHeight="1" hidden="1" outlineLevel="1">
      <c r="A280" s="83" t="s">
        <v>54</v>
      </c>
      <c r="B280" s="3"/>
      <c r="C280" s="50"/>
      <c r="D280" s="49"/>
      <c r="E280" s="82">
        <v>18693640.635</v>
      </c>
      <c r="F280" s="93">
        <f>G280</f>
        <v>951613</v>
      </c>
      <c r="G280" s="82">
        <v>951613</v>
      </c>
      <c r="H280" s="88">
        <v>0.001903</v>
      </c>
      <c r="I280" s="158">
        <v>19.92</v>
      </c>
      <c r="J280" s="89">
        <v>19.2</v>
      </c>
      <c r="K280" s="89">
        <v>19.64416273737328</v>
      </c>
    </row>
    <row r="281" spans="1:11" ht="16.5" customHeight="1" collapsed="1">
      <c r="A281" s="81" t="s">
        <v>74</v>
      </c>
      <c r="B281" s="3"/>
      <c r="C281" s="50"/>
      <c r="D281" s="93">
        <f>SUM(F231,F234,F240,F246,F248,F250,F256,F262,F268,F274,F280)</f>
        <v>6136613</v>
      </c>
      <c r="E281" s="82">
        <f>SUM(E231,E234,E240,E246,E248,E250,E256,E262,E268,E274,E280)</f>
        <v>116825084.635</v>
      </c>
      <c r="F281" s="20"/>
      <c r="G281" s="31"/>
      <c r="H281" s="32"/>
      <c r="I281" s="159"/>
      <c r="J281" s="33"/>
      <c r="K281" s="33"/>
    </row>
    <row r="282" spans="1:11" s="103" customFormat="1" ht="16.5" customHeight="1" hidden="1" outlineLevel="1">
      <c r="A282" s="107">
        <v>38992</v>
      </c>
      <c r="B282" s="97"/>
      <c r="C282" s="98"/>
      <c r="D282" s="104"/>
      <c r="E282" s="100">
        <v>6015750.000000001</v>
      </c>
      <c r="F282" s="104"/>
      <c r="G282" s="100">
        <v>325000</v>
      </c>
      <c r="H282" s="101">
        <v>0.00065</v>
      </c>
      <c r="I282" s="102">
        <v>18.87</v>
      </c>
      <c r="J282" s="102">
        <v>18.39</v>
      </c>
      <c r="K282" s="102">
        <v>18.51</v>
      </c>
    </row>
    <row r="283" spans="1:11" s="103" customFormat="1" ht="16.5" customHeight="1" hidden="1" outlineLevel="1">
      <c r="A283" s="107">
        <v>38993</v>
      </c>
      <c r="B283" s="97"/>
      <c r="C283" s="98"/>
      <c r="D283" s="104"/>
      <c r="E283" s="100">
        <v>4372800</v>
      </c>
      <c r="F283" s="104"/>
      <c r="G283" s="100">
        <v>240000</v>
      </c>
      <c r="H283" s="101">
        <v>0.00048</v>
      </c>
      <c r="I283" s="102">
        <v>18.35</v>
      </c>
      <c r="J283" s="102">
        <v>18.15</v>
      </c>
      <c r="K283" s="102">
        <v>18.22</v>
      </c>
    </row>
    <row r="284" spans="1:11" s="103" customFormat="1" ht="16.5" customHeight="1" hidden="1" outlineLevel="1">
      <c r="A284" s="107">
        <v>38994</v>
      </c>
      <c r="B284" s="97"/>
      <c r="C284" s="98"/>
      <c r="D284" s="104"/>
      <c r="E284" s="100">
        <v>4668000</v>
      </c>
      <c r="F284" s="104"/>
      <c r="G284" s="100">
        <v>250000</v>
      </c>
      <c r="H284" s="101">
        <v>0.0005</v>
      </c>
      <c r="I284" s="102">
        <v>18.89</v>
      </c>
      <c r="J284" s="102">
        <v>18.35</v>
      </c>
      <c r="K284" s="102">
        <v>18.672</v>
      </c>
    </row>
    <row r="285" spans="1:11" s="103" customFormat="1" ht="16.5" customHeight="1" hidden="1" outlineLevel="1">
      <c r="A285" s="107">
        <v>38995</v>
      </c>
      <c r="B285" s="97"/>
      <c r="C285" s="98"/>
      <c r="D285" s="104"/>
      <c r="E285" s="100">
        <v>5688000</v>
      </c>
      <c r="F285" s="104"/>
      <c r="G285" s="100">
        <v>300000</v>
      </c>
      <c r="H285" s="101">
        <v>0.0006</v>
      </c>
      <c r="I285" s="102">
        <v>19.25</v>
      </c>
      <c r="J285" s="102">
        <v>18.76</v>
      </c>
      <c r="K285" s="102">
        <v>18.96</v>
      </c>
    </row>
    <row r="286" spans="1:11" s="103" customFormat="1" ht="16.5" customHeight="1" hidden="1" outlineLevel="1">
      <c r="A286" s="107">
        <v>38996</v>
      </c>
      <c r="B286" s="97"/>
      <c r="C286" s="98"/>
      <c r="D286" s="104"/>
      <c r="E286" s="100">
        <v>5655000</v>
      </c>
      <c r="F286" s="104"/>
      <c r="G286" s="100">
        <v>300000</v>
      </c>
      <c r="H286" s="101">
        <v>0.0006</v>
      </c>
      <c r="I286" s="102">
        <v>19</v>
      </c>
      <c r="J286" s="102">
        <v>18.75</v>
      </c>
      <c r="K286" s="102">
        <v>18.85</v>
      </c>
    </row>
    <row r="287" spans="1:11" ht="16.5" customHeight="1" hidden="1" outlineLevel="1">
      <c r="A287" s="83" t="s">
        <v>48</v>
      </c>
      <c r="B287" s="3"/>
      <c r="C287" s="50"/>
      <c r="D287" s="20"/>
      <c r="E287" s="82">
        <v>26399550</v>
      </c>
      <c r="F287" s="93">
        <f>G287</f>
        <v>1415000</v>
      </c>
      <c r="G287" s="82">
        <v>1415000</v>
      </c>
      <c r="H287" s="88">
        <v>0.0028299999999999996</v>
      </c>
      <c r="I287" s="158">
        <v>19.25</v>
      </c>
      <c r="J287" s="89">
        <v>18.15</v>
      </c>
      <c r="K287" s="89">
        <v>18.656925795053002</v>
      </c>
    </row>
    <row r="288" spans="1:11" s="103" customFormat="1" ht="16.5" customHeight="1" hidden="1" outlineLevel="1">
      <c r="A288" s="107">
        <v>38999</v>
      </c>
      <c r="B288" s="97"/>
      <c r="C288" s="98"/>
      <c r="D288" s="104"/>
      <c r="E288" s="100">
        <v>4171500</v>
      </c>
      <c r="F288" s="104"/>
      <c r="G288" s="100">
        <v>225000</v>
      </c>
      <c r="H288" s="101">
        <v>0.00045</v>
      </c>
      <c r="I288" s="102">
        <v>18.7</v>
      </c>
      <c r="J288" s="102">
        <v>18.37</v>
      </c>
      <c r="K288" s="102">
        <v>18.54</v>
      </c>
    </row>
    <row r="289" spans="1:11" s="103" customFormat="1" ht="16.5" customHeight="1" hidden="1" outlineLevel="1">
      <c r="A289" s="107">
        <v>39000</v>
      </c>
      <c r="B289" s="97"/>
      <c r="C289" s="98"/>
      <c r="D289" s="104"/>
      <c r="E289" s="100">
        <v>3563105</v>
      </c>
      <c r="F289" s="104"/>
      <c r="G289" s="100">
        <v>191000</v>
      </c>
      <c r="H289" s="101">
        <v>0.000382</v>
      </c>
      <c r="I289" s="102">
        <v>18.79</v>
      </c>
      <c r="J289" s="102">
        <v>18.55</v>
      </c>
      <c r="K289" s="102">
        <v>18.655</v>
      </c>
    </row>
    <row r="290" spans="1:11" s="103" customFormat="1" ht="16.5" customHeight="1" hidden="1" outlineLevel="1">
      <c r="A290" s="107">
        <v>39001</v>
      </c>
      <c r="B290" s="97"/>
      <c r="C290" s="98"/>
      <c r="D290" s="104"/>
      <c r="E290" s="100">
        <v>1881500</v>
      </c>
      <c r="F290" s="104"/>
      <c r="G290" s="100">
        <v>100000</v>
      </c>
      <c r="H290" s="101">
        <v>0.0002</v>
      </c>
      <c r="I290" s="102">
        <v>18.9</v>
      </c>
      <c r="J290" s="102">
        <v>18.65</v>
      </c>
      <c r="K290" s="102">
        <v>18.815</v>
      </c>
    </row>
    <row r="291" spans="1:11" s="103" customFormat="1" ht="16.5" customHeight="1" hidden="1" outlineLevel="1">
      <c r="A291" s="107">
        <v>39002</v>
      </c>
      <c r="B291" s="97"/>
      <c r="C291" s="98"/>
      <c r="D291" s="104"/>
      <c r="E291" s="100">
        <v>4386100</v>
      </c>
      <c r="F291" s="104"/>
      <c r="G291" s="100">
        <v>230000</v>
      </c>
      <c r="H291" s="101">
        <v>0.00046</v>
      </c>
      <c r="I291" s="102">
        <v>19.17</v>
      </c>
      <c r="J291" s="102">
        <v>18.93</v>
      </c>
      <c r="K291" s="102">
        <v>19.07</v>
      </c>
    </row>
    <row r="292" spans="1:11" s="103" customFormat="1" ht="16.5" customHeight="1" hidden="1" outlineLevel="1">
      <c r="A292" s="107">
        <v>39003</v>
      </c>
      <c r="B292" s="97"/>
      <c r="C292" s="98"/>
      <c r="D292" s="104"/>
      <c r="E292" s="100">
        <v>4851250</v>
      </c>
      <c r="F292" s="104"/>
      <c r="G292" s="100">
        <v>250000</v>
      </c>
      <c r="H292" s="101">
        <v>0.0005</v>
      </c>
      <c r="I292" s="102">
        <v>19.48</v>
      </c>
      <c r="J292" s="102">
        <v>19.3</v>
      </c>
      <c r="K292" s="102">
        <v>19.405</v>
      </c>
    </row>
    <row r="293" spans="1:11" ht="16.5" customHeight="1" hidden="1" outlineLevel="1">
      <c r="A293" s="83" t="s">
        <v>47</v>
      </c>
      <c r="B293" s="3"/>
      <c r="C293" s="50"/>
      <c r="D293" s="20"/>
      <c r="E293" s="82">
        <v>18853455</v>
      </c>
      <c r="F293" s="93">
        <f>G293</f>
        <v>996000</v>
      </c>
      <c r="G293" s="82">
        <v>996000</v>
      </c>
      <c r="H293" s="88">
        <v>0.0019920000000000003</v>
      </c>
      <c r="I293" s="158">
        <v>19.48</v>
      </c>
      <c r="J293" s="89">
        <v>18.37</v>
      </c>
      <c r="K293" s="89">
        <v>18.929171686746987</v>
      </c>
    </row>
    <row r="294" spans="1:11" s="103" customFormat="1" ht="16.5" customHeight="1" hidden="1" outlineLevel="1">
      <c r="A294" s="107">
        <v>39006</v>
      </c>
      <c r="B294" s="97"/>
      <c r="C294" s="98"/>
      <c r="D294" s="104"/>
      <c r="E294" s="100">
        <v>4532150</v>
      </c>
      <c r="F294" s="104"/>
      <c r="G294" s="100">
        <v>230000</v>
      </c>
      <c r="H294" s="101">
        <v>0.00046</v>
      </c>
      <c r="I294" s="102">
        <v>19.8</v>
      </c>
      <c r="J294" s="102">
        <v>19.52</v>
      </c>
      <c r="K294" s="102">
        <v>19.705</v>
      </c>
    </row>
    <row r="295" spans="1:11" s="103" customFormat="1" ht="16.5" customHeight="1" hidden="1" outlineLevel="1">
      <c r="A295" s="107">
        <v>39007</v>
      </c>
      <c r="B295" s="97"/>
      <c r="C295" s="98"/>
      <c r="D295" s="104"/>
      <c r="E295" s="100">
        <v>4433625</v>
      </c>
      <c r="F295" s="104"/>
      <c r="G295" s="100">
        <v>225000</v>
      </c>
      <c r="H295" s="101">
        <v>0.00045</v>
      </c>
      <c r="I295" s="102">
        <v>19.8</v>
      </c>
      <c r="J295" s="102">
        <v>19.52</v>
      </c>
      <c r="K295" s="102">
        <v>19.705</v>
      </c>
    </row>
    <row r="296" spans="1:11" s="103" customFormat="1" ht="16.5" customHeight="1" hidden="1" outlineLevel="1">
      <c r="A296" s="107">
        <v>39008</v>
      </c>
      <c r="B296" s="97"/>
      <c r="C296" s="98"/>
      <c r="D296" s="104"/>
      <c r="E296" s="100">
        <v>5239050</v>
      </c>
      <c r="F296" s="104"/>
      <c r="G296" s="100">
        <v>265000</v>
      </c>
      <c r="H296" s="101">
        <v>0.00053</v>
      </c>
      <c r="I296" s="102">
        <v>19.85</v>
      </c>
      <c r="J296" s="102">
        <v>19.63</v>
      </c>
      <c r="K296" s="102">
        <v>19.77</v>
      </c>
    </row>
    <row r="297" spans="1:11" s="103" customFormat="1" ht="16.5" customHeight="1" hidden="1" outlineLevel="1">
      <c r="A297" s="107">
        <v>39009</v>
      </c>
      <c r="B297" s="97"/>
      <c r="C297" s="98"/>
      <c r="D297" s="104"/>
      <c r="E297" s="100">
        <v>4940750</v>
      </c>
      <c r="F297" s="104"/>
      <c r="G297" s="100">
        <v>250000</v>
      </c>
      <c r="H297" s="101">
        <v>0.0005</v>
      </c>
      <c r="I297" s="102">
        <v>19.83</v>
      </c>
      <c r="J297" s="102">
        <v>19.65</v>
      </c>
      <c r="K297" s="102">
        <v>19.763</v>
      </c>
    </row>
    <row r="298" spans="1:11" s="103" customFormat="1" ht="16.5" customHeight="1" hidden="1" outlineLevel="1">
      <c r="A298" s="107">
        <v>39010</v>
      </c>
      <c r="B298" s="97"/>
      <c r="C298" s="98"/>
      <c r="D298" s="104"/>
      <c r="E298" s="100">
        <v>2992350</v>
      </c>
      <c r="F298" s="104"/>
      <c r="G298" s="100">
        <v>150000</v>
      </c>
      <c r="H298" s="101">
        <v>0.0003</v>
      </c>
      <c r="I298" s="102">
        <v>20.01</v>
      </c>
      <c r="J298" s="102">
        <v>19.7</v>
      </c>
      <c r="K298" s="102">
        <v>19.949</v>
      </c>
    </row>
    <row r="299" spans="1:11" ht="16.5" customHeight="1" hidden="1" outlineLevel="1">
      <c r="A299" s="83" t="s">
        <v>46</v>
      </c>
      <c r="B299" s="3"/>
      <c r="C299" s="50"/>
      <c r="D299" s="20"/>
      <c r="E299" s="82">
        <v>22137925</v>
      </c>
      <c r="F299" s="93">
        <f>G299</f>
        <v>1120000</v>
      </c>
      <c r="G299" s="82">
        <v>1120000</v>
      </c>
      <c r="H299" s="88">
        <v>0.00224</v>
      </c>
      <c r="I299" s="158">
        <v>20.01</v>
      </c>
      <c r="J299" s="89">
        <v>19.52</v>
      </c>
      <c r="K299" s="89">
        <v>19.766004464285714</v>
      </c>
    </row>
    <row r="300" spans="1:11" s="103" customFormat="1" ht="16.5" customHeight="1" hidden="1" outlineLevel="1">
      <c r="A300" s="107">
        <v>39013</v>
      </c>
      <c r="B300" s="97"/>
      <c r="C300" s="98"/>
      <c r="D300" s="104"/>
      <c r="E300" s="100">
        <v>5509000</v>
      </c>
      <c r="F300" s="104"/>
      <c r="G300" s="100">
        <v>280000</v>
      </c>
      <c r="H300" s="101">
        <v>0.00056</v>
      </c>
      <c r="I300" s="102">
        <v>19.9</v>
      </c>
      <c r="J300" s="102">
        <v>19.65</v>
      </c>
      <c r="K300" s="102">
        <v>19.675</v>
      </c>
    </row>
    <row r="301" spans="1:11" ht="17.25" customHeight="1" hidden="1" outlineLevel="1">
      <c r="A301" s="83" t="s">
        <v>55</v>
      </c>
      <c r="B301" s="3"/>
      <c r="C301" s="50"/>
      <c r="D301" s="20"/>
      <c r="E301" s="82">
        <v>5509000</v>
      </c>
      <c r="F301" s="93">
        <f>G301</f>
        <v>280000</v>
      </c>
      <c r="G301" s="82">
        <f>G300</f>
        <v>280000</v>
      </c>
      <c r="H301" s="88">
        <v>0.00056</v>
      </c>
      <c r="I301" s="158">
        <v>19.9</v>
      </c>
      <c r="J301" s="89">
        <v>19.65</v>
      </c>
      <c r="K301" s="89">
        <v>19.675</v>
      </c>
    </row>
    <row r="302" spans="1:11" s="103" customFormat="1" ht="18" customHeight="1" hidden="1" outlineLevel="1">
      <c r="A302" s="107">
        <v>39037</v>
      </c>
      <c r="B302" s="108"/>
      <c r="C302" s="109"/>
      <c r="D302" s="110"/>
      <c r="E302" s="100">
        <v>1610400</v>
      </c>
      <c r="F302" s="110"/>
      <c r="G302" s="100">
        <v>80000</v>
      </c>
      <c r="H302" s="101">
        <v>0.00016</v>
      </c>
      <c r="I302" s="102">
        <v>20.5</v>
      </c>
      <c r="J302" s="102">
        <v>19.99</v>
      </c>
      <c r="K302" s="102">
        <v>20.13</v>
      </c>
    </row>
    <row r="303" spans="1:11" s="103" customFormat="1" ht="19.5" customHeight="1" hidden="1" outlineLevel="1">
      <c r="A303" s="107">
        <v>39038</v>
      </c>
      <c r="B303" s="108"/>
      <c r="C303" s="109"/>
      <c r="D303" s="110"/>
      <c r="E303" s="100">
        <v>1426600</v>
      </c>
      <c r="F303" s="110"/>
      <c r="G303" s="100">
        <v>70000</v>
      </c>
      <c r="H303" s="101">
        <v>0.00014</v>
      </c>
      <c r="I303" s="102">
        <v>20.5</v>
      </c>
      <c r="J303" s="102">
        <v>20.2</v>
      </c>
      <c r="K303" s="102">
        <v>20.38</v>
      </c>
    </row>
    <row r="304" spans="1:11" ht="18" customHeight="1" hidden="1" outlineLevel="1">
      <c r="A304" s="83" t="s">
        <v>75</v>
      </c>
      <c r="B304" s="52"/>
      <c r="D304" s="53"/>
      <c r="E304" s="82">
        <v>3037000</v>
      </c>
      <c r="F304" s="93">
        <f>G304</f>
        <v>150000</v>
      </c>
      <c r="G304" s="82">
        <v>150000</v>
      </c>
      <c r="H304" s="88">
        <v>0.00030000000000000003</v>
      </c>
      <c r="I304" s="158">
        <v>20.5</v>
      </c>
      <c r="J304" s="89">
        <v>19.99</v>
      </c>
      <c r="K304" s="89">
        <v>20.246666666666666</v>
      </c>
    </row>
    <row r="305" spans="1:11" s="103" customFormat="1" ht="18" customHeight="1" hidden="1" outlineLevel="1">
      <c r="A305" s="107">
        <v>39041</v>
      </c>
      <c r="B305" s="97"/>
      <c r="C305" s="98"/>
      <c r="D305" s="104"/>
      <c r="E305" s="100">
        <v>1022500</v>
      </c>
      <c r="F305" s="104"/>
      <c r="G305" s="100">
        <v>50000</v>
      </c>
      <c r="H305" s="101">
        <v>0.0001</v>
      </c>
      <c r="I305" s="102">
        <v>20.5</v>
      </c>
      <c r="J305" s="102">
        <v>20.32</v>
      </c>
      <c r="K305" s="102">
        <v>20.45</v>
      </c>
    </row>
    <row r="306" spans="1:11" s="103" customFormat="1" ht="18" customHeight="1" hidden="1" outlineLevel="1">
      <c r="A306" s="107">
        <v>39042</v>
      </c>
      <c r="B306" s="97"/>
      <c r="C306" s="98"/>
      <c r="D306" s="104"/>
      <c r="E306" s="100">
        <v>1629600</v>
      </c>
      <c r="F306" s="104"/>
      <c r="G306" s="100">
        <v>80000</v>
      </c>
      <c r="H306" s="101">
        <v>0.00016</v>
      </c>
      <c r="I306" s="102">
        <v>20.45</v>
      </c>
      <c r="J306" s="102">
        <v>20.31</v>
      </c>
      <c r="K306" s="102">
        <v>20.37</v>
      </c>
    </row>
    <row r="307" spans="1:11" s="103" customFormat="1" ht="18" customHeight="1" hidden="1" outlineLevel="1">
      <c r="A307" s="107">
        <v>39043</v>
      </c>
      <c r="B307" s="97"/>
      <c r="C307" s="98"/>
      <c r="D307" s="104"/>
      <c r="E307" s="100">
        <v>1529925</v>
      </c>
      <c r="F307" s="104"/>
      <c r="G307" s="100">
        <v>75000</v>
      </c>
      <c r="H307" s="101">
        <v>0.00015</v>
      </c>
      <c r="I307" s="102">
        <v>20.44</v>
      </c>
      <c r="J307" s="102">
        <v>20.31</v>
      </c>
      <c r="K307" s="102">
        <v>20.399</v>
      </c>
    </row>
    <row r="308" spans="1:11" s="103" customFormat="1" ht="18" customHeight="1" hidden="1" outlineLevel="1">
      <c r="A308" s="107">
        <v>39044</v>
      </c>
      <c r="B308" s="97"/>
      <c r="C308" s="98"/>
      <c r="D308" s="104"/>
      <c r="E308" s="100">
        <v>1637920</v>
      </c>
      <c r="F308" s="104"/>
      <c r="G308" s="100">
        <v>80000</v>
      </c>
      <c r="H308" s="101">
        <v>0.00016</v>
      </c>
      <c r="I308" s="102">
        <v>20.5</v>
      </c>
      <c r="J308" s="102">
        <v>20.38</v>
      </c>
      <c r="K308" s="102">
        <v>20.474</v>
      </c>
    </row>
    <row r="309" spans="1:11" s="103" customFormat="1" ht="18" customHeight="1" hidden="1" outlineLevel="1">
      <c r="A309" s="107">
        <v>39045</v>
      </c>
      <c r="B309" s="97"/>
      <c r="C309" s="98"/>
      <c r="D309" s="104"/>
      <c r="E309" s="100">
        <v>1021000</v>
      </c>
      <c r="F309" s="104"/>
      <c r="G309" s="100">
        <v>50000</v>
      </c>
      <c r="H309" s="101">
        <v>0.0001</v>
      </c>
      <c r="I309" s="102">
        <v>20.5</v>
      </c>
      <c r="J309" s="102">
        <v>20.3</v>
      </c>
      <c r="K309" s="102">
        <v>20.42</v>
      </c>
    </row>
    <row r="310" spans="1:11" ht="18" customHeight="1" hidden="1" outlineLevel="1">
      <c r="A310" s="83" t="s">
        <v>76</v>
      </c>
      <c r="B310" s="3"/>
      <c r="C310" s="50"/>
      <c r="D310" s="20"/>
      <c r="E310" s="82">
        <v>6840945</v>
      </c>
      <c r="F310" s="93">
        <f>G310</f>
        <v>335000</v>
      </c>
      <c r="G310" s="82">
        <v>335000</v>
      </c>
      <c r="H310" s="88">
        <v>0.00067</v>
      </c>
      <c r="I310" s="158">
        <v>20.5</v>
      </c>
      <c r="J310" s="89">
        <v>20.3</v>
      </c>
      <c r="K310" s="89">
        <v>20.42073134328358</v>
      </c>
    </row>
    <row r="311" spans="1:11" s="103" customFormat="1" ht="18" customHeight="1" hidden="1" outlineLevel="1">
      <c r="A311" s="107">
        <v>39048</v>
      </c>
      <c r="B311" s="97"/>
      <c r="C311" s="98"/>
      <c r="D311" s="104"/>
      <c r="E311" s="100">
        <v>1938950</v>
      </c>
      <c r="F311" s="104"/>
      <c r="G311" s="100">
        <v>95000</v>
      </c>
      <c r="H311" s="101">
        <v>0.00019</v>
      </c>
      <c r="I311" s="102">
        <v>20.5</v>
      </c>
      <c r="J311" s="102">
        <v>20.35</v>
      </c>
      <c r="K311" s="102">
        <v>20.41</v>
      </c>
    </row>
    <row r="312" spans="1:11" s="103" customFormat="1" ht="18" customHeight="1" hidden="1" outlineLevel="1">
      <c r="A312" s="107">
        <v>39049</v>
      </c>
      <c r="B312" s="97"/>
      <c r="C312" s="98"/>
      <c r="D312" s="104"/>
      <c r="E312" s="100">
        <v>1813500</v>
      </c>
      <c r="F312" s="104"/>
      <c r="G312" s="100">
        <v>90000</v>
      </c>
      <c r="H312" s="101">
        <v>0.00018</v>
      </c>
      <c r="I312" s="102">
        <v>20.35</v>
      </c>
      <c r="J312" s="102">
        <v>20.02</v>
      </c>
      <c r="K312" s="102">
        <v>20.15</v>
      </c>
    </row>
    <row r="313" spans="1:11" s="103" customFormat="1" ht="18" customHeight="1" hidden="1" outlineLevel="1">
      <c r="A313" s="107">
        <v>39050</v>
      </c>
      <c r="B313" s="97"/>
      <c r="C313" s="98"/>
      <c r="D313" s="104"/>
      <c r="E313" s="100">
        <v>1865580</v>
      </c>
      <c r="F313" s="104"/>
      <c r="G313" s="100">
        <v>93000</v>
      </c>
      <c r="H313" s="101">
        <v>0.000186</v>
      </c>
      <c r="I313" s="102">
        <v>20.1</v>
      </c>
      <c r="J313" s="102">
        <v>19.92</v>
      </c>
      <c r="K313" s="102">
        <v>20.06</v>
      </c>
    </row>
    <row r="314" spans="1:11" s="103" customFormat="1" ht="18" customHeight="1" hidden="1" outlineLevel="1">
      <c r="A314" s="107">
        <v>39051</v>
      </c>
      <c r="B314" s="97"/>
      <c r="C314" s="98"/>
      <c r="D314" s="104"/>
      <c r="E314" s="100">
        <v>5013750</v>
      </c>
      <c r="F314" s="104"/>
      <c r="G314" s="100">
        <v>250000</v>
      </c>
      <c r="H314" s="101">
        <v>0.0005</v>
      </c>
      <c r="I314" s="102">
        <v>20.25</v>
      </c>
      <c r="J314" s="102">
        <v>19.96</v>
      </c>
      <c r="K314" s="102">
        <v>20.055</v>
      </c>
    </row>
    <row r="315" spans="1:11" s="103" customFormat="1" ht="18" customHeight="1" hidden="1" outlineLevel="1">
      <c r="A315" s="107">
        <v>39052</v>
      </c>
      <c r="B315" s="97"/>
      <c r="C315" s="98"/>
      <c r="D315" s="104"/>
      <c r="E315" s="100">
        <v>1831628</v>
      </c>
      <c r="F315" s="104"/>
      <c r="G315" s="100">
        <v>92000</v>
      </c>
      <c r="H315" s="101">
        <v>0.000184</v>
      </c>
      <c r="I315" s="102">
        <v>20.03</v>
      </c>
      <c r="J315" s="102">
        <v>19.75</v>
      </c>
      <c r="K315" s="102">
        <v>19.909</v>
      </c>
    </row>
    <row r="316" spans="1:11" ht="18" customHeight="1" hidden="1" outlineLevel="1">
      <c r="A316" s="83" t="s">
        <v>45</v>
      </c>
      <c r="B316" s="3"/>
      <c r="C316" s="50"/>
      <c r="D316" s="20"/>
      <c r="E316" s="82">
        <v>12463408</v>
      </c>
      <c r="F316" s="93">
        <f>G316</f>
        <v>620000</v>
      </c>
      <c r="G316" s="82">
        <v>620000</v>
      </c>
      <c r="H316" s="88">
        <v>0.00124</v>
      </c>
      <c r="I316" s="158">
        <v>20.5</v>
      </c>
      <c r="J316" s="89">
        <v>19.75</v>
      </c>
      <c r="K316" s="89">
        <v>20.102270967741937</v>
      </c>
    </row>
    <row r="317" spans="1:11" s="103" customFormat="1" ht="16.5" customHeight="1" hidden="1" outlineLevel="1">
      <c r="A317" s="107">
        <v>39055</v>
      </c>
      <c r="B317" s="97"/>
      <c r="C317" s="98"/>
      <c r="D317" s="104"/>
      <c r="E317" s="100">
        <v>1870360</v>
      </c>
      <c r="F317" s="104"/>
      <c r="G317" s="100">
        <v>95000</v>
      </c>
      <c r="H317" s="101">
        <v>0.00019</v>
      </c>
      <c r="I317" s="102">
        <v>19.9</v>
      </c>
      <c r="J317" s="102">
        <v>19.6</v>
      </c>
      <c r="K317" s="102">
        <v>19.688</v>
      </c>
    </row>
    <row r="318" spans="1:11" s="103" customFormat="1" ht="16.5" customHeight="1" hidden="1" outlineLevel="1">
      <c r="A318" s="107">
        <v>39058</v>
      </c>
      <c r="B318" s="97"/>
      <c r="C318" s="98"/>
      <c r="D318" s="104"/>
      <c r="E318" s="100">
        <v>709800</v>
      </c>
      <c r="F318" s="104"/>
      <c r="G318" s="100">
        <v>35000</v>
      </c>
      <c r="H318" s="101">
        <v>7E-05</v>
      </c>
      <c r="I318" s="102">
        <v>20.4</v>
      </c>
      <c r="J318" s="102">
        <v>20.05</v>
      </c>
      <c r="K318" s="102">
        <v>20.28</v>
      </c>
    </row>
    <row r="319" spans="1:11" ht="16.5" customHeight="1" hidden="1" outlineLevel="1">
      <c r="A319" s="83" t="s">
        <v>44</v>
      </c>
      <c r="B319" s="3"/>
      <c r="C319" s="50"/>
      <c r="D319" s="20"/>
      <c r="E319" s="82">
        <v>2580160</v>
      </c>
      <c r="F319" s="93">
        <f>G319</f>
        <v>130000</v>
      </c>
      <c r="G319" s="82">
        <v>130000</v>
      </c>
      <c r="H319" s="88">
        <v>0.00026000000000000003</v>
      </c>
      <c r="I319" s="158">
        <v>20.4</v>
      </c>
      <c r="J319" s="89">
        <v>19.6</v>
      </c>
      <c r="K319" s="89">
        <v>19.847384615384616</v>
      </c>
    </row>
    <row r="320" spans="1:11" s="103" customFormat="1" ht="16.5" customHeight="1" hidden="1" outlineLevel="1">
      <c r="A320" s="107">
        <v>39062</v>
      </c>
      <c r="B320" s="97"/>
      <c r="C320" s="98"/>
      <c r="D320" s="104"/>
      <c r="E320" s="100">
        <v>1625600</v>
      </c>
      <c r="F320" s="104"/>
      <c r="G320" s="100">
        <v>80000</v>
      </c>
      <c r="H320" s="101">
        <v>0.00016</v>
      </c>
      <c r="I320" s="102">
        <v>20.65</v>
      </c>
      <c r="J320" s="102">
        <v>20.2</v>
      </c>
      <c r="K320" s="102">
        <v>20.32</v>
      </c>
    </row>
    <row r="321" spans="1:11" s="103" customFormat="1" ht="16.5" customHeight="1" hidden="1" outlineLevel="1">
      <c r="A321" s="107">
        <v>39063</v>
      </c>
      <c r="B321" s="97"/>
      <c r="C321" s="98"/>
      <c r="D321" s="104"/>
      <c r="E321" s="100">
        <v>1614000</v>
      </c>
      <c r="F321" s="104"/>
      <c r="G321" s="100">
        <v>80000</v>
      </c>
      <c r="H321" s="101">
        <v>0.00016</v>
      </c>
      <c r="I321" s="102">
        <v>20.3</v>
      </c>
      <c r="J321" s="102">
        <v>20</v>
      </c>
      <c r="K321" s="102">
        <v>20.175</v>
      </c>
    </row>
    <row r="322" spans="1:11" s="103" customFormat="1" ht="16.5" customHeight="1" hidden="1" outlineLevel="1">
      <c r="A322" s="107">
        <v>39064</v>
      </c>
      <c r="B322" s="97"/>
      <c r="C322" s="98"/>
      <c r="D322" s="104"/>
      <c r="E322" s="100">
        <v>1280034</v>
      </c>
      <c r="F322" s="104"/>
      <c r="G322" s="100">
        <v>63000</v>
      </c>
      <c r="H322" s="101">
        <v>0.000126</v>
      </c>
      <c r="I322" s="102">
        <v>20.37</v>
      </c>
      <c r="J322" s="102">
        <v>20.21</v>
      </c>
      <c r="K322" s="102">
        <v>20.318</v>
      </c>
    </row>
    <row r="323" spans="1:11" s="103" customFormat="1" ht="16.5" customHeight="1" hidden="1" outlineLevel="1">
      <c r="A323" s="107">
        <v>39065</v>
      </c>
      <c r="B323" s="97"/>
      <c r="C323" s="98"/>
      <c r="D323" s="104"/>
      <c r="E323" s="100">
        <v>1537125</v>
      </c>
      <c r="F323" s="104"/>
      <c r="G323" s="100">
        <v>75000</v>
      </c>
      <c r="H323" s="101">
        <v>0.00015</v>
      </c>
      <c r="I323" s="102">
        <v>20.55</v>
      </c>
      <c r="J323" s="102">
        <v>20.31</v>
      </c>
      <c r="K323" s="102">
        <v>20.495</v>
      </c>
    </row>
    <row r="324" spans="1:11" s="103" customFormat="1" ht="16.5" customHeight="1" hidden="1" outlineLevel="1">
      <c r="A324" s="107">
        <v>39066</v>
      </c>
      <c r="B324" s="97"/>
      <c r="C324" s="98"/>
      <c r="D324" s="104"/>
      <c r="E324" s="100">
        <v>1346540</v>
      </c>
      <c r="F324" s="104"/>
      <c r="G324" s="100">
        <v>65000</v>
      </c>
      <c r="H324" s="101">
        <v>0.00013</v>
      </c>
      <c r="I324" s="102">
        <v>20.8</v>
      </c>
      <c r="J324" s="102">
        <v>20.6</v>
      </c>
      <c r="K324" s="102">
        <v>20.716</v>
      </c>
    </row>
    <row r="325" spans="1:11" ht="16.5" customHeight="1" hidden="1" outlineLevel="1">
      <c r="A325" s="83" t="s">
        <v>43</v>
      </c>
      <c r="B325" s="3"/>
      <c r="C325" s="50"/>
      <c r="D325" s="20"/>
      <c r="E325" s="82">
        <v>7403299</v>
      </c>
      <c r="F325" s="93">
        <v>363000</v>
      </c>
      <c r="G325" s="82">
        <v>363000</v>
      </c>
      <c r="H325" s="88">
        <v>0.000726</v>
      </c>
      <c r="I325" s="158">
        <v>20.8</v>
      </c>
      <c r="J325" s="89">
        <v>20</v>
      </c>
      <c r="K325" s="89">
        <v>20.39476308539945</v>
      </c>
    </row>
    <row r="326" spans="1:11" s="103" customFormat="1" ht="16.5" customHeight="1" hidden="1" outlineLevel="1">
      <c r="A326" s="96">
        <v>39069</v>
      </c>
      <c r="B326" s="97"/>
      <c r="C326" s="98"/>
      <c r="D326" s="104"/>
      <c r="E326" s="100">
        <v>1250640</v>
      </c>
      <c r="F326" s="104"/>
      <c r="G326" s="100">
        <v>60000</v>
      </c>
      <c r="H326" s="101">
        <v>0.00012</v>
      </c>
      <c r="I326" s="102">
        <v>21</v>
      </c>
      <c r="J326" s="102">
        <v>20.6</v>
      </c>
      <c r="K326" s="102">
        <v>20.844</v>
      </c>
    </row>
    <row r="327" spans="1:11" s="103" customFormat="1" ht="16.5" customHeight="1" hidden="1" outlineLevel="1">
      <c r="A327" s="96">
        <v>39070</v>
      </c>
      <c r="B327" s="97"/>
      <c r="C327" s="98"/>
      <c r="D327" s="104"/>
      <c r="E327" s="100">
        <v>1864800</v>
      </c>
      <c r="F327" s="104"/>
      <c r="G327" s="100">
        <v>90000</v>
      </c>
      <c r="H327" s="101">
        <v>0.00018</v>
      </c>
      <c r="I327" s="102">
        <v>20.9</v>
      </c>
      <c r="J327" s="102">
        <v>20.45</v>
      </c>
      <c r="K327" s="102">
        <v>20.72</v>
      </c>
    </row>
    <row r="328" spans="1:11" s="103" customFormat="1" ht="16.5" customHeight="1" hidden="1" outlineLevel="1">
      <c r="A328" s="96">
        <v>39071</v>
      </c>
      <c r="B328" s="97"/>
      <c r="C328" s="98"/>
      <c r="D328" s="104"/>
      <c r="E328" s="100">
        <v>1133550</v>
      </c>
      <c r="F328" s="104"/>
      <c r="G328" s="100">
        <v>55000</v>
      </c>
      <c r="H328" s="101">
        <v>0.00011</v>
      </c>
      <c r="I328" s="102">
        <v>20.65</v>
      </c>
      <c r="J328" s="102">
        <v>20.58</v>
      </c>
      <c r="K328" s="102">
        <v>20.61</v>
      </c>
    </row>
    <row r="329" spans="1:11" s="103" customFormat="1" ht="16.5" customHeight="1" hidden="1" outlineLevel="1">
      <c r="A329" s="96">
        <v>39072</v>
      </c>
      <c r="B329" s="97"/>
      <c r="C329" s="98"/>
      <c r="D329" s="104"/>
      <c r="E329" s="100">
        <v>1639600</v>
      </c>
      <c r="F329" s="104"/>
      <c r="G329" s="100">
        <v>80000</v>
      </c>
      <c r="H329" s="101">
        <v>0.00016</v>
      </c>
      <c r="I329" s="102">
        <v>20.6</v>
      </c>
      <c r="J329" s="102">
        <v>20.45</v>
      </c>
      <c r="K329" s="102">
        <v>20.495</v>
      </c>
    </row>
    <row r="330" spans="1:11" s="103" customFormat="1" ht="16.5" customHeight="1" hidden="1" outlineLevel="1">
      <c r="A330" s="96">
        <v>39073</v>
      </c>
      <c r="B330" s="97"/>
      <c r="C330" s="98"/>
      <c r="D330" s="104"/>
      <c r="E330" s="100">
        <v>1213500</v>
      </c>
      <c r="F330" s="104"/>
      <c r="G330" s="100">
        <v>60000</v>
      </c>
      <c r="H330" s="101">
        <v>0.00012</v>
      </c>
      <c r="I330" s="102">
        <v>20.26</v>
      </c>
      <c r="J330" s="102">
        <v>20.16</v>
      </c>
      <c r="K330" s="102">
        <v>20.225</v>
      </c>
    </row>
    <row r="331" spans="1:11" ht="16.5" customHeight="1" hidden="1" outlineLevel="1">
      <c r="A331" s="83" t="s">
        <v>77</v>
      </c>
      <c r="B331" s="3"/>
      <c r="C331" s="50"/>
      <c r="D331" s="20"/>
      <c r="E331" s="82">
        <v>7102090</v>
      </c>
      <c r="F331" s="93">
        <f>G331</f>
        <v>345000</v>
      </c>
      <c r="G331" s="82">
        <v>345000</v>
      </c>
      <c r="H331" s="88">
        <v>0.0006900000000000001</v>
      </c>
      <c r="I331" s="158">
        <v>21</v>
      </c>
      <c r="J331" s="89">
        <v>20.16</v>
      </c>
      <c r="K331" s="89">
        <v>20.585768115942027</v>
      </c>
    </row>
    <row r="332" spans="1:11" s="103" customFormat="1" ht="16.5" customHeight="1" hidden="1" outlineLevel="1">
      <c r="A332" s="96">
        <v>39078</v>
      </c>
      <c r="B332" s="97"/>
      <c r="C332" s="98"/>
      <c r="D332" s="104"/>
      <c r="E332" s="100">
        <v>1284570</v>
      </c>
      <c r="F332" s="104"/>
      <c r="G332" s="100">
        <v>63000</v>
      </c>
      <c r="H332" s="101">
        <v>0.000126</v>
      </c>
      <c r="I332" s="102">
        <v>20.45</v>
      </c>
      <c r="J332" s="102">
        <v>20.28</v>
      </c>
      <c r="K332" s="102">
        <v>20.39</v>
      </c>
    </row>
    <row r="333" spans="1:11" s="103" customFormat="1" ht="16.5" customHeight="1" hidden="1" outlineLevel="1">
      <c r="A333" s="96">
        <v>39079</v>
      </c>
      <c r="B333" s="97"/>
      <c r="C333" s="98"/>
      <c r="D333" s="104"/>
      <c r="E333" s="100">
        <v>1501476.021</v>
      </c>
      <c r="F333" s="104"/>
      <c r="G333" s="100">
        <v>73917</v>
      </c>
      <c r="H333" s="101">
        <v>0.000148</v>
      </c>
      <c r="I333" s="102">
        <v>20.4</v>
      </c>
      <c r="J333" s="102">
        <v>20.23</v>
      </c>
      <c r="K333" s="102">
        <v>20.313</v>
      </c>
    </row>
    <row r="334" spans="1:11" ht="16.5" customHeight="1" hidden="1" outlineLevel="1">
      <c r="A334" s="83" t="s">
        <v>78</v>
      </c>
      <c r="B334" s="3"/>
      <c r="C334" s="50"/>
      <c r="D334" s="49"/>
      <c r="E334" s="82">
        <v>2786046.0209999997</v>
      </c>
      <c r="F334" s="93">
        <f>G334</f>
        <v>136917</v>
      </c>
      <c r="G334" s="82">
        <v>136917</v>
      </c>
      <c r="H334" s="88">
        <v>0.000274</v>
      </c>
      <c r="I334" s="158">
        <v>20.45</v>
      </c>
      <c r="J334" s="89">
        <v>20.23</v>
      </c>
      <c r="K334" s="89">
        <v>20.348430224150395</v>
      </c>
    </row>
    <row r="335" spans="1:11" ht="16.5" customHeight="1" collapsed="1">
      <c r="A335" s="81" t="s">
        <v>79</v>
      </c>
      <c r="B335" s="3"/>
      <c r="C335" s="50"/>
      <c r="D335" s="93">
        <f>SUM(F287,F293,F299,F301,F304,F310,F316,F319,F325,F331,F334)</f>
        <v>5890917</v>
      </c>
      <c r="E335" s="82">
        <f>SUM(E287,E293,E299,E301,E304,E310,E316,E319,E325,E331,E334)</f>
        <v>115112878.021</v>
      </c>
      <c r="F335" s="1"/>
      <c r="G335" s="31"/>
      <c r="H335" s="32"/>
      <c r="I335" s="159"/>
      <c r="J335" s="33"/>
      <c r="K335" s="33"/>
    </row>
    <row r="336" spans="1:11" ht="16.5" customHeight="1">
      <c r="A336" s="55"/>
      <c r="B336" s="3"/>
      <c r="C336" s="50"/>
      <c r="D336" s="20"/>
      <c r="E336" s="31"/>
      <c r="F336" s="1"/>
      <c r="G336" s="31"/>
      <c r="H336" s="32"/>
      <c r="I336" s="159"/>
      <c r="J336" s="33"/>
      <c r="K336" s="33"/>
    </row>
    <row r="337" spans="1:11" s="3" customFormat="1" ht="20.25" customHeight="1" thickBot="1">
      <c r="A337" s="39"/>
      <c r="B337" s="39"/>
      <c r="C337" s="39"/>
      <c r="D337" s="39"/>
      <c r="E337" s="39"/>
      <c r="F337" s="39"/>
      <c r="G337" s="39"/>
      <c r="H337" s="40"/>
      <c r="I337" s="160">
        <v>2007</v>
      </c>
      <c r="J337" s="41"/>
      <c r="K337" s="41"/>
    </row>
    <row r="338" spans="1:11" s="3" customFormat="1" ht="20.25" customHeight="1" thickTop="1">
      <c r="A338" s="31"/>
      <c r="B338" s="90">
        <v>2007</v>
      </c>
      <c r="C338" s="91">
        <f>SUM(F344,F350,F356,F358,F361,F364,F373,F379,F386,F391,F397,F399,F401,F407,F412,F418,F424,F430,F438,F442,F448,F454,F460,F466,F471,F477,F483,F488,F491,F494)+F496</f>
        <v>19567527</v>
      </c>
      <c r="D338" s="31"/>
      <c r="E338" s="31"/>
      <c r="F338" s="31"/>
      <c r="G338" s="31"/>
      <c r="H338" s="32"/>
      <c r="I338" s="27"/>
      <c r="J338" s="33"/>
      <c r="K338" s="33"/>
    </row>
    <row r="339" spans="1:11" s="3" customFormat="1" ht="20.25" customHeight="1">
      <c r="A339" s="31"/>
      <c r="B339" s="27"/>
      <c r="C339" s="72"/>
      <c r="D339" s="31"/>
      <c r="E339" s="31"/>
      <c r="F339" s="31"/>
      <c r="G339" s="31"/>
      <c r="H339" s="32"/>
      <c r="I339" s="27"/>
      <c r="J339" s="33"/>
      <c r="K339" s="33"/>
    </row>
    <row r="340" spans="1:11" ht="16.5" customHeight="1" hidden="1" outlineLevel="1">
      <c r="A340" s="54">
        <v>39084</v>
      </c>
      <c r="B340" s="3"/>
      <c r="C340" s="50"/>
      <c r="D340" s="20"/>
      <c r="E340" s="24">
        <v>827200</v>
      </c>
      <c r="F340" s="1"/>
      <c r="G340" s="24">
        <v>40000</v>
      </c>
      <c r="H340" s="25">
        <v>8E-05</v>
      </c>
      <c r="I340" s="26">
        <v>20.84</v>
      </c>
      <c r="J340" s="26">
        <v>20.45</v>
      </c>
      <c r="K340" s="26">
        <v>20.68</v>
      </c>
    </row>
    <row r="341" spans="1:11" ht="16.5" customHeight="1" hidden="1" outlineLevel="1">
      <c r="A341" s="54">
        <v>39085</v>
      </c>
      <c r="B341" s="3"/>
      <c r="C341" s="50"/>
      <c r="D341" s="20"/>
      <c r="E341" s="24">
        <v>626250</v>
      </c>
      <c r="F341" s="1"/>
      <c r="G341" s="24">
        <v>30000</v>
      </c>
      <c r="H341" s="25">
        <v>6E-05</v>
      </c>
      <c r="I341" s="26">
        <v>21</v>
      </c>
      <c r="J341" s="26">
        <v>20.7</v>
      </c>
      <c r="K341" s="26">
        <v>20.875</v>
      </c>
    </row>
    <row r="342" spans="1:11" ht="16.5" customHeight="1" hidden="1" outlineLevel="1">
      <c r="A342" s="54">
        <v>39086</v>
      </c>
      <c r="B342" s="3"/>
      <c r="C342" s="50"/>
      <c r="D342" s="20"/>
      <c r="E342" s="24">
        <v>632550</v>
      </c>
      <c r="F342" s="1"/>
      <c r="G342" s="24">
        <v>30000</v>
      </c>
      <c r="H342" s="25">
        <v>6E-05</v>
      </c>
      <c r="I342" s="26">
        <v>21.35</v>
      </c>
      <c r="J342" s="26">
        <v>20.95</v>
      </c>
      <c r="K342" s="26">
        <v>21.085</v>
      </c>
    </row>
    <row r="343" spans="1:11" ht="16.5" customHeight="1" hidden="1" outlineLevel="1">
      <c r="A343" s="54">
        <v>39087</v>
      </c>
      <c r="B343" s="3"/>
      <c r="C343" s="50"/>
      <c r="D343" s="20"/>
      <c r="E343" s="24">
        <v>849600</v>
      </c>
      <c r="F343" s="1"/>
      <c r="G343" s="24">
        <v>40000</v>
      </c>
      <c r="H343" s="25">
        <v>8E-05</v>
      </c>
      <c r="I343" s="26">
        <v>21.3</v>
      </c>
      <c r="J343" s="26">
        <v>21</v>
      </c>
      <c r="K343" s="26">
        <v>21.24</v>
      </c>
    </row>
    <row r="344" spans="1:12" s="3" customFormat="1" ht="17.25" customHeight="1" hidden="1" outlineLevel="1">
      <c r="A344" s="83" t="s">
        <v>37</v>
      </c>
      <c r="C344" s="67"/>
      <c r="E344" s="82">
        <v>2935600</v>
      </c>
      <c r="F344" s="84">
        <f>G344</f>
        <v>140000</v>
      </c>
      <c r="G344" s="82">
        <f>SUM(G340:G343)</f>
        <v>140000</v>
      </c>
      <c r="H344" s="88">
        <v>0.00028000000000000003</v>
      </c>
      <c r="I344" s="89">
        <v>21.35</v>
      </c>
      <c r="J344" s="89">
        <v>20.45</v>
      </c>
      <c r="K344" s="89">
        <v>20.96857142857143</v>
      </c>
      <c r="L344" s="22"/>
    </row>
    <row r="345" spans="1:12" s="3" customFormat="1" ht="17.25" customHeight="1" hidden="1" outlineLevel="1">
      <c r="A345" s="54">
        <v>39090</v>
      </c>
      <c r="C345" s="50"/>
      <c r="E345" s="24">
        <v>2105800</v>
      </c>
      <c r="F345" s="48"/>
      <c r="G345" s="24">
        <v>100000</v>
      </c>
      <c r="H345" s="25">
        <v>0.0002</v>
      </c>
      <c r="I345" s="26">
        <v>21.25</v>
      </c>
      <c r="J345" s="26">
        <v>20.8</v>
      </c>
      <c r="K345" s="26">
        <v>21.058</v>
      </c>
      <c r="L345" s="20"/>
    </row>
    <row r="346" spans="1:12" s="3" customFormat="1" ht="17.25" customHeight="1" hidden="1" outlineLevel="1">
      <c r="A346" s="54">
        <v>39091</v>
      </c>
      <c r="C346" s="50"/>
      <c r="E346" s="24">
        <v>1712640</v>
      </c>
      <c r="F346" s="48"/>
      <c r="G346" s="24">
        <v>80000</v>
      </c>
      <c r="H346" s="25">
        <v>0.00016</v>
      </c>
      <c r="I346" s="26">
        <v>21.5</v>
      </c>
      <c r="J346" s="26">
        <v>21.1</v>
      </c>
      <c r="K346" s="26">
        <v>21.408</v>
      </c>
      <c r="L346" s="20"/>
    </row>
    <row r="347" spans="1:12" s="3" customFormat="1" ht="17.25" customHeight="1" hidden="1" outlineLevel="1">
      <c r="A347" s="54">
        <v>39092</v>
      </c>
      <c r="C347" s="50"/>
      <c r="E347" s="24">
        <v>2095000</v>
      </c>
      <c r="F347" s="48"/>
      <c r="G347" s="24">
        <v>100000</v>
      </c>
      <c r="H347" s="25">
        <v>0.0002</v>
      </c>
      <c r="I347" s="26">
        <v>21.3</v>
      </c>
      <c r="J347" s="26">
        <v>20.8</v>
      </c>
      <c r="K347" s="26">
        <v>20.95</v>
      </c>
      <c r="L347" s="20"/>
    </row>
    <row r="348" spans="1:12" s="3" customFormat="1" ht="17.25" customHeight="1" hidden="1" outlineLevel="1">
      <c r="A348" s="54">
        <v>39093</v>
      </c>
      <c r="C348" s="50"/>
      <c r="E348" s="24">
        <v>1045750</v>
      </c>
      <c r="F348" s="48"/>
      <c r="G348" s="24">
        <v>50000</v>
      </c>
      <c r="H348" s="25">
        <v>0.0001</v>
      </c>
      <c r="I348" s="26">
        <v>21</v>
      </c>
      <c r="J348" s="26">
        <v>20.7</v>
      </c>
      <c r="K348" s="26">
        <v>20.915</v>
      </c>
      <c r="L348" s="20"/>
    </row>
    <row r="349" spans="1:12" s="3" customFormat="1" ht="17.25" customHeight="1" hidden="1" outlineLevel="1">
      <c r="A349" s="54">
        <v>39094</v>
      </c>
      <c r="C349" s="50"/>
      <c r="E349" s="24">
        <v>1155550</v>
      </c>
      <c r="F349" s="48"/>
      <c r="G349" s="24">
        <v>55000</v>
      </c>
      <c r="H349" s="25">
        <v>0.00011</v>
      </c>
      <c r="I349" s="26">
        <v>21.1</v>
      </c>
      <c r="J349" s="26">
        <v>20.85</v>
      </c>
      <c r="K349" s="26">
        <v>21.01</v>
      </c>
      <c r="L349" s="20"/>
    </row>
    <row r="350" spans="1:11" ht="16.5" customHeight="1" hidden="1" outlineLevel="1">
      <c r="A350" s="83" t="s">
        <v>80</v>
      </c>
      <c r="B350" s="3"/>
      <c r="C350" s="50"/>
      <c r="D350" s="20"/>
      <c r="E350" s="82">
        <v>8114740</v>
      </c>
      <c r="F350" s="84">
        <f>G350</f>
        <v>385000</v>
      </c>
      <c r="G350" s="82">
        <v>385000</v>
      </c>
      <c r="H350" s="88">
        <v>0.0007700000000000001</v>
      </c>
      <c r="I350" s="89">
        <v>21.5</v>
      </c>
      <c r="J350" s="89">
        <v>20.7</v>
      </c>
      <c r="K350" s="89">
        <v>21.077246753246754</v>
      </c>
    </row>
    <row r="351" spans="1:12" s="5" customFormat="1" ht="16.5" customHeight="1" hidden="1" outlineLevel="1">
      <c r="A351" s="54">
        <v>39097</v>
      </c>
      <c r="B351" s="52"/>
      <c r="C351" s="67"/>
      <c r="D351" s="53"/>
      <c r="E351" s="24">
        <v>1262100</v>
      </c>
      <c r="F351" s="56"/>
      <c r="G351" s="24">
        <v>60000</v>
      </c>
      <c r="H351" s="25">
        <v>0.00012</v>
      </c>
      <c r="I351" s="26">
        <v>21.22</v>
      </c>
      <c r="J351" s="26">
        <v>20.9</v>
      </c>
      <c r="K351" s="26">
        <v>21.035</v>
      </c>
      <c r="L351" s="26"/>
    </row>
    <row r="352" spans="1:12" s="5" customFormat="1" ht="16.5" customHeight="1" hidden="1" outlineLevel="1">
      <c r="A352" s="54">
        <v>39098</v>
      </c>
      <c r="B352" s="52"/>
      <c r="C352" s="67"/>
      <c r="D352" s="53"/>
      <c r="E352" s="24">
        <v>1349075</v>
      </c>
      <c r="F352" s="56"/>
      <c r="G352" s="24">
        <v>65000</v>
      </c>
      <c r="H352" s="25">
        <v>0.00013</v>
      </c>
      <c r="I352" s="26">
        <v>20.85</v>
      </c>
      <c r="J352" s="26">
        <v>20.5</v>
      </c>
      <c r="K352" s="26">
        <v>20.755</v>
      </c>
      <c r="L352" s="26"/>
    </row>
    <row r="353" spans="1:12" s="5" customFormat="1" ht="16.5" customHeight="1" hidden="1" outlineLevel="1">
      <c r="A353" s="54">
        <v>39099</v>
      </c>
      <c r="B353" s="52"/>
      <c r="C353" s="67"/>
      <c r="D353" s="53"/>
      <c r="E353" s="24">
        <v>1447950</v>
      </c>
      <c r="F353" s="56"/>
      <c r="G353" s="24">
        <v>70000</v>
      </c>
      <c r="H353" s="25">
        <v>0.00014</v>
      </c>
      <c r="I353" s="26">
        <v>20.85</v>
      </c>
      <c r="J353" s="26">
        <v>20.5</v>
      </c>
      <c r="K353" s="26">
        <v>20.685</v>
      </c>
      <c r="L353" s="26"/>
    </row>
    <row r="354" spans="1:12" s="5" customFormat="1" ht="16.5" customHeight="1" hidden="1" outlineLevel="1">
      <c r="A354" s="54">
        <v>39100</v>
      </c>
      <c r="B354" s="52"/>
      <c r="C354" s="67"/>
      <c r="D354" s="53"/>
      <c r="E354" s="24">
        <v>1475640</v>
      </c>
      <c r="F354" s="56"/>
      <c r="G354" s="24">
        <v>72000</v>
      </c>
      <c r="H354" s="25">
        <v>0.000144</v>
      </c>
      <c r="I354" s="26">
        <v>20.9</v>
      </c>
      <c r="J354" s="26">
        <v>20.4</v>
      </c>
      <c r="K354" s="26">
        <v>20.495</v>
      </c>
      <c r="L354" s="26"/>
    </row>
    <row r="355" spans="1:12" s="5" customFormat="1" ht="16.5" customHeight="1" hidden="1" outlineLevel="1">
      <c r="A355" s="54">
        <v>39101</v>
      </c>
      <c r="B355" s="52"/>
      <c r="C355" s="67"/>
      <c r="D355" s="53"/>
      <c r="E355" s="24">
        <v>920610</v>
      </c>
      <c r="F355" s="56"/>
      <c r="G355" s="24">
        <v>45000</v>
      </c>
      <c r="H355" s="25">
        <v>9E-05</v>
      </c>
      <c r="I355" s="26">
        <v>20.65</v>
      </c>
      <c r="J355" s="26">
        <v>20.27</v>
      </c>
      <c r="K355" s="26">
        <v>20.458</v>
      </c>
      <c r="L355" s="26"/>
    </row>
    <row r="356" spans="1:11" s="5" customFormat="1" ht="16.5" customHeight="1" hidden="1" outlineLevel="1">
      <c r="A356" s="83" t="s">
        <v>38</v>
      </c>
      <c r="B356" s="52"/>
      <c r="C356" s="67"/>
      <c r="D356" s="53"/>
      <c r="E356" s="82">
        <v>6455375</v>
      </c>
      <c r="F356" s="84">
        <f>G356</f>
        <v>312000</v>
      </c>
      <c r="G356" s="82">
        <v>312000</v>
      </c>
      <c r="H356" s="88">
        <v>0.000624</v>
      </c>
      <c r="I356" s="89">
        <v>21.22</v>
      </c>
      <c r="J356" s="89">
        <v>20.27</v>
      </c>
      <c r="K356" s="89">
        <v>20.690304487179485</v>
      </c>
    </row>
    <row r="357" spans="1:11" ht="16.5" customHeight="1" hidden="1" outlineLevel="1">
      <c r="A357" s="54">
        <v>39104</v>
      </c>
      <c r="B357" s="3"/>
      <c r="C357" s="50"/>
      <c r="D357" s="20"/>
      <c r="E357" s="24">
        <v>1357420</v>
      </c>
      <c r="F357" s="48"/>
      <c r="G357" s="24">
        <v>67000</v>
      </c>
      <c r="H357" s="25">
        <v>0.000134</v>
      </c>
      <c r="I357" s="26">
        <v>20.7</v>
      </c>
      <c r="J357" s="26">
        <v>20.11</v>
      </c>
      <c r="K357" s="26">
        <v>20.26</v>
      </c>
    </row>
    <row r="358" spans="1:11" ht="16.5" customHeight="1" hidden="1" outlineLevel="1">
      <c r="A358" s="83" t="s">
        <v>39</v>
      </c>
      <c r="B358" s="3"/>
      <c r="C358" s="50"/>
      <c r="D358" s="20"/>
      <c r="E358" s="82">
        <v>1357420</v>
      </c>
      <c r="F358" s="84">
        <f>G358</f>
        <v>67000</v>
      </c>
      <c r="G358" s="82">
        <v>67000</v>
      </c>
      <c r="H358" s="88">
        <f>H357</f>
        <v>0.000134</v>
      </c>
      <c r="I358" s="89">
        <f>I357</f>
        <v>20.7</v>
      </c>
      <c r="J358" s="89">
        <f>J357</f>
        <v>20.11</v>
      </c>
      <c r="K358" s="89">
        <f>K357</f>
        <v>20.26</v>
      </c>
    </row>
    <row r="359" spans="1:11" ht="16.5" customHeight="1" hidden="1" outlineLevel="1">
      <c r="A359" s="54">
        <v>39149</v>
      </c>
      <c r="B359" s="3"/>
      <c r="C359" s="50"/>
      <c r="D359" s="20"/>
      <c r="E359" s="24">
        <v>3383100</v>
      </c>
      <c r="F359" s="48"/>
      <c r="G359" s="24">
        <v>180000</v>
      </c>
      <c r="H359" s="25">
        <v>0.00036</v>
      </c>
      <c r="I359" s="26">
        <v>18.85</v>
      </c>
      <c r="J359" s="26">
        <v>18.75</v>
      </c>
      <c r="K359" s="26">
        <v>18.795</v>
      </c>
    </row>
    <row r="360" spans="1:11" ht="16.5" customHeight="1" hidden="1" outlineLevel="1">
      <c r="A360" s="54">
        <v>39150</v>
      </c>
      <c r="B360" s="3"/>
      <c r="C360" s="50"/>
      <c r="D360" s="20"/>
      <c r="E360" s="24">
        <v>4365400</v>
      </c>
      <c r="F360" s="48"/>
      <c r="G360" s="24">
        <v>230000</v>
      </c>
      <c r="H360" s="25">
        <v>0.00046</v>
      </c>
      <c r="I360" s="26">
        <v>19.1</v>
      </c>
      <c r="J360" s="26">
        <v>18.9</v>
      </c>
      <c r="K360" s="26">
        <v>18.98</v>
      </c>
    </row>
    <row r="361" spans="1:11" ht="16.5" customHeight="1" hidden="1" outlineLevel="1">
      <c r="A361" s="83" t="s">
        <v>81</v>
      </c>
      <c r="B361" s="3"/>
      <c r="C361" s="50"/>
      <c r="D361" s="20"/>
      <c r="E361" s="82">
        <f>SUM(E359:E360)</f>
        <v>7748500</v>
      </c>
      <c r="F361" s="82">
        <f>G361</f>
        <v>410000</v>
      </c>
      <c r="G361" s="82">
        <f>SUM(G359:G360)</f>
        <v>410000</v>
      </c>
      <c r="H361" s="88">
        <f>SUM(H359:H360)</f>
        <v>0.00082</v>
      </c>
      <c r="I361" s="89">
        <v>19.1</v>
      </c>
      <c r="J361" s="89">
        <v>18.75</v>
      </c>
      <c r="K361" s="89">
        <v>18.898780487804878</v>
      </c>
    </row>
    <row r="362" spans="1:11" ht="16.5" customHeight="1" hidden="1" outlineLevel="1">
      <c r="A362" s="54">
        <v>39153</v>
      </c>
      <c r="B362" s="3"/>
      <c r="C362" s="50"/>
      <c r="D362" s="20"/>
      <c r="E362" s="24">
        <v>4515055</v>
      </c>
      <c r="F362" s="48"/>
      <c r="G362" s="24">
        <v>235000</v>
      </c>
      <c r="H362" s="25">
        <v>0.00047</v>
      </c>
      <c r="I362" s="26">
        <v>19.35</v>
      </c>
      <c r="J362" s="26">
        <v>19.15</v>
      </c>
      <c r="K362" s="26">
        <v>19.213</v>
      </c>
    </row>
    <row r="363" spans="1:11" ht="16.5" customHeight="1" hidden="1" outlineLevel="1">
      <c r="A363" s="54">
        <v>39154</v>
      </c>
      <c r="B363" s="3"/>
      <c r="C363" s="50"/>
      <c r="D363" s="20"/>
      <c r="E363" s="24">
        <v>2747106.78</v>
      </c>
      <c r="F363" s="48"/>
      <c r="G363" s="24">
        <v>143527</v>
      </c>
      <c r="H363" s="25">
        <v>0.000287</v>
      </c>
      <c r="I363" s="26">
        <v>19.2</v>
      </c>
      <c r="J363" s="26">
        <v>19.1</v>
      </c>
      <c r="K363" s="26">
        <v>19.14</v>
      </c>
    </row>
    <row r="364" spans="1:11" ht="16.5" customHeight="1" hidden="1" outlineLevel="1">
      <c r="A364" s="83" t="s">
        <v>41</v>
      </c>
      <c r="B364" s="3"/>
      <c r="C364" s="50"/>
      <c r="D364" s="20"/>
      <c r="E364" s="82">
        <v>7262161.779999999</v>
      </c>
      <c r="F364" s="82">
        <v>378527</v>
      </c>
      <c r="G364" s="82">
        <v>378527</v>
      </c>
      <c r="H364" s="88">
        <v>0.000757</v>
      </c>
      <c r="I364" s="89">
        <v>19.35</v>
      </c>
      <c r="J364" s="89">
        <v>19.1</v>
      </c>
      <c r="K364" s="89">
        <v>19.185320413074894</v>
      </c>
    </row>
    <row r="365" spans="1:12" s="3" customFormat="1" ht="17.25" customHeight="1" hidden="1" outlineLevel="1">
      <c r="A365" s="30"/>
      <c r="C365" s="50"/>
      <c r="E365" s="31"/>
      <c r="F365" s="48"/>
      <c r="G365" s="31"/>
      <c r="H365" s="32"/>
      <c r="I365" s="33"/>
      <c r="J365" s="33"/>
      <c r="K365" s="33"/>
      <c r="L365" s="20"/>
    </row>
    <row r="366" spans="1:11" ht="17.25" customHeight="1" hidden="1" outlineLevel="1">
      <c r="A366" s="78" t="s">
        <v>60</v>
      </c>
      <c r="B366" s="3"/>
      <c r="C366" s="48"/>
      <c r="D366" s="28"/>
      <c r="E366" s="79">
        <f>E364+E361+E358+E356+E350+E344+E334+E331+E325+E319+E316+E310+E304+E301+E299+E293+E287+E280+E274+E268+E262+E256+E250+E248+E246+E240+E234+E231+E227+E225+E219+E216+E214+E211+E206+E201+E194+E188+E184+E181+E179+E173+E169+E162+E160+E157+E152+E149+E146+E141+E137+E131+E125+E119+E114+E111+E108+E102+E100+E97+E90+E84+E78+E72+E69+E64+E62+E56+E51+E44+E42+E40+E34+E28+E22+E17+E12</f>
        <v>658810466.6339539</v>
      </c>
      <c r="F366" s="85">
        <f>SUM(F12:F364)</f>
        <v>37263370</v>
      </c>
      <c r="G366" s="79">
        <f>G364+G361+G358+G356+G350+G344+G334+G331+G325+G319+G316+G310+G304+G301+G299+G293+G287+G280+G274+G268+G262+G256+G250+G248+G246+G240+G234+G231+G227+G225+G219+G216+G214+G211+G206+G201+G194+G188+G184+G181+G179+G173+G169+G162+G160+G157+G152+G149+G146+G141+G137+G131+G125+G119+G114+G111+G108+G102+G100+G97+G90+G84+G78+G72+G69+G64+G62+G56+G51+G44+G42+G40+G34+G28+G22+G17+G12</f>
        <v>37263370</v>
      </c>
      <c r="H366" s="94">
        <f>H364+H361+H358+H356+H350+H344+H334+H331+H325+H319+H316+H310+H304+H301+H299+H293+H287+H280+H274+H268+H262+H256+H250+H248+H246+H240+H234+H231+H227+H225+H219+H216+H214+H211+H206+H201+H194+H188+H184+H181+H179+H173+H169+H162+H160+H157+H152+H149+H146+H141+H137+H131+H125+H119+H114+H111+H108+H102+H100+H97+H90+H84+H78+H72+H69+H64+H62+H56+H51+H44+H42+H40+H34+H28+H22+H17+H12</f>
        <v>0.07452575599999994</v>
      </c>
      <c r="I366" s="95"/>
      <c r="J366" s="95"/>
      <c r="K366" s="95"/>
    </row>
    <row r="367" spans="1:11" ht="12.75" hidden="1" outlineLevel="1">
      <c r="A367" s="13"/>
      <c r="B367" s="3"/>
      <c r="C367" s="50"/>
      <c r="D367" s="3"/>
      <c r="E367" s="60"/>
      <c r="F367" s="3"/>
      <c r="G367" s="66"/>
      <c r="H367" s="13"/>
      <c r="I367" s="13"/>
      <c r="J367" s="14"/>
      <c r="K367" s="15"/>
    </row>
    <row r="368" spans="1:11" ht="12.75" collapsed="1">
      <c r="A368" s="164" t="s">
        <v>82</v>
      </c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</row>
    <row r="369" spans="1:11" s="73" customFormat="1" ht="26.25" customHeight="1">
      <c r="A369" s="164" t="s">
        <v>83</v>
      </c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</row>
    <row r="370" spans="1:11" ht="12.75" hidden="1" outlineLevel="1">
      <c r="A370" s="13"/>
      <c r="B370" s="3"/>
      <c r="C370" s="50"/>
      <c r="D370" s="3"/>
      <c r="E370" s="60"/>
      <c r="F370" s="3"/>
      <c r="G370" s="66"/>
      <c r="H370" s="13"/>
      <c r="I370" s="13"/>
      <c r="J370" s="14"/>
      <c r="K370" s="15"/>
    </row>
    <row r="371" spans="1:11" s="103" customFormat="1" ht="16.5" customHeight="1" hidden="1" outlineLevel="1">
      <c r="A371" s="96">
        <v>39163</v>
      </c>
      <c r="B371" s="97"/>
      <c r="C371" s="98"/>
      <c r="D371" s="104"/>
      <c r="E371" s="100">
        <v>570600</v>
      </c>
      <c r="F371" s="105"/>
      <c r="G371" s="100">
        <v>30000</v>
      </c>
      <c r="H371" s="101">
        <v>6.5E-05</v>
      </c>
      <c r="I371" s="102">
        <v>19.02</v>
      </c>
      <c r="J371" s="102">
        <v>19.02</v>
      </c>
      <c r="K371" s="102">
        <v>19.02</v>
      </c>
    </row>
    <row r="372" spans="1:11" s="103" customFormat="1" ht="16.5" customHeight="1" hidden="1" outlineLevel="1">
      <c r="A372" s="96">
        <v>39164</v>
      </c>
      <c r="B372" s="97"/>
      <c r="C372" s="98"/>
      <c r="D372" s="104"/>
      <c r="E372" s="100">
        <v>937500</v>
      </c>
      <c r="F372" s="105"/>
      <c r="G372" s="100">
        <v>50000</v>
      </c>
      <c r="H372" s="101">
        <v>0.000109</v>
      </c>
      <c r="I372" s="102">
        <v>19</v>
      </c>
      <c r="J372" s="102">
        <v>18.6</v>
      </c>
      <c r="K372" s="102">
        <v>18.75</v>
      </c>
    </row>
    <row r="373" spans="1:11" ht="16.5" customHeight="1" hidden="1" outlineLevel="1">
      <c r="A373" s="83" t="s">
        <v>27</v>
      </c>
      <c r="B373" s="3"/>
      <c r="C373" s="50"/>
      <c r="D373" s="20"/>
      <c r="E373" s="82">
        <v>1508100</v>
      </c>
      <c r="F373" s="82">
        <f>G373</f>
        <v>80000</v>
      </c>
      <c r="G373" s="82">
        <v>80000</v>
      </c>
      <c r="H373" s="88">
        <v>0.000174</v>
      </c>
      <c r="I373" s="89">
        <v>19.02</v>
      </c>
      <c r="J373" s="89">
        <v>18.6</v>
      </c>
      <c r="K373" s="89">
        <v>18.85125</v>
      </c>
    </row>
    <row r="374" spans="1:11" s="103" customFormat="1" ht="16.5" customHeight="1" hidden="1" outlineLevel="1">
      <c r="A374" s="96">
        <v>39167</v>
      </c>
      <c r="B374" s="97"/>
      <c r="C374" s="98"/>
      <c r="D374" s="104"/>
      <c r="E374" s="100">
        <v>937950</v>
      </c>
      <c r="F374" s="105"/>
      <c r="G374" s="100">
        <v>50000</v>
      </c>
      <c r="H374" s="101">
        <v>0.0001087</v>
      </c>
      <c r="I374" s="102">
        <v>18.89</v>
      </c>
      <c r="J374" s="102">
        <v>18.65</v>
      </c>
      <c r="K374" s="102">
        <v>18.759</v>
      </c>
    </row>
    <row r="375" spans="1:11" s="103" customFormat="1" ht="16.5" customHeight="1" hidden="1" outlineLevel="1">
      <c r="A375" s="96">
        <v>39168</v>
      </c>
      <c r="B375" s="97"/>
      <c r="C375" s="98"/>
      <c r="D375" s="104"/>
      <c r="E375" s="100">
        <v>1322300</v>
      </c>
      <c r="F375" s="105"/>
      <c r="G375" s="100">
        <v>70000</v>
      </c>
      <c r="H375" s="101">
        <v>0.0001522</v>
      </c>
      <c r="I375" s="102">
        <v>19.12</v>
      </c>
      <c r="J375" s="102">
        <v>18.6</v>
      </c>
      <c r="K375" s="102">
        <v>18.89</v>
      </c>
    </row>
    <row r="376" spans="1:11" s="103" customFormat="1" ht="16.5" customHeight="1" hidden="1" outlineLevel="1">
      <c r="A376" s="96">
        <v>39169</v>
      </c>
      <c r="B376" s="97"/>
      <c r="C376" s="98"/>
      <c r="D376" s="104"/>
      <c r="E376" s="100">
        <v>937900</v>
      </c>
      <c r="F376" s="105"/>
      <c r="G376" s="100">
        <v>50000</v>
      </c>
      <c r="H376" s="101">
        <v>0.0001087</v>
      </c>
      <c r="I376" s="102">
        <v>18.96</v>
      </c>
      <c r="J376" s="102">
        <v>18.55</v>
      </c>
      <c r="K376" s="102">
        <v>18.758</v>
      </c>
    </row>
    <row r="377" spans="1:11" s="103" customFormat="1" ht="16.5" customHeight="1" hidden="1" outlineLevel="1">
      <c r="A377" s="96">
        <v>39170</v>
      </c>
      <c r="B377" s="97"/>
      <c r="C377" s="98"/>
      <c r="D377" s="104"/>
      <c r="E377" s="100">
        <v>946400</v>
      </c>
      <c r="F377" s="105"/>
      <c r="G377" s="100">
        <v>50000</v>
      </c>
      <c r="H377" s="101">
        <v>0.0001087</v>
      </c>
      <c r="I377" s="102">
        <v>19.24</v>
      </c>
      <c r="J377" s="102">
        <v>18.65</v>
      </c>
      <c r="K377" s="102">
        <v>18.928</v>
      </c>
    </row>
    <row r="378" spans="1:11" s="103" customFormat="1" ht="16.5" customHeight="1" hidden="1" outlineLevel="1">
      <c r="A378" s="96">
        <v>39171</v>
      </c>
      <c r="B378" s="97"/>
      <c r="C378" s="98"/>
      <c r="D378" s="104"/>
      <c r="E378" s="100">
        <v>1508800</v>
      </c>
      <c r="F378" s="105"/>
      <c r="G378" s="100">
        <v>80000</v>
      </c>
      <c r="H378" s="101">
        <v>0.0001739</v>
      </c>
      <c r="I378" s="102">
        <v>19.05</v>
      </c>
      <c r="J378" s="102">
        <v>18.76</v>
      </c>
      <c r="K378" s="102">
        <v>18.86</v>
      </c>
    </row>
    <row r="379" spans="1:11" ht="16.5" customHeight="1" hidden="1" outlineLevel="1">
      <c r="A379" s="83" t="s">
        <v>28</v>
      </c>
      <c r="B379" s="3"/>
      <c r="C379" s="50"/>
      <c r="D379" s="20"/>
      <c r="E379" s="82">
        <v>5653350</v>
      </c>
      <c r="F379" s="82">
        <f>G379</f>
        <v>300000</v>
      </c>
      <c r="G379" s="82">
        <v>300000</v>
      </c>
      <c r="H379" s="88">
        <v>0.0006521999999999999</v>
      </c>
      <c r="I379" s="89">
        <v>19.24</v>
      </c>
      <c r="J379" s="89">
        <v>18.55</v>
      </c>
      <c r="K379" s="89">
        <v>18.8445</v>
      </c>
    </row>
    <row r="380" spans="1:11" ht="16.5" customHeight="1" collapsed="1">
      <c r="A380" s="81" t="s">
        <v>84</v>
      </c>
      <c r="B380" s="3"/>
      <c r="C380" s="50"/>
      <c r="D380" s="93">
        <f>SUM(F379,F373,F364,F361,F358,F356,F350,F344)</f>
        <v>2072527</v>
      </c>
      <c r="E380" s="82">
        <f>SUM(E379,E373,E364,E361,E358,E356,E350,E344)</f>
        <v>41035246.78</v>
      </c>
      <c r="F380" s="50"/>
      <c r="G380" s="62"/>
      <c r="H380" s="10"/>
      <c r="I380" s="10"/>
      <c r="J380" s="11"/>
      <c r="K380" s="12"/>
    </row>
    <row r="381" spans="1:11" ht="16.5" customHeight="1" hidden="1" outlineLevel="1">
      <c r="A381" s="30"/>
      <c r="B381" s="3"/>
      <c r="C381" s="50"/>
      <c r="D381" s="49"/>
      <c r="E381" s="24"/>
      <c r="F381" s="50"/>
      <c r="G381" s="62"/>
      <c r="H381" s="10"/>
      <c r="I381" s="10"/>
      <c r="J381" s="11"/>
      <c r="K381" s="12"/>
    </row>
    <row r="382" spans="1:11" s="103" customFormat="1" ht="16.5" customHeight="1" hidden="1" outlineLevel="1">
      <c r="A382" s="96">
        <v>39174</v>
      </c>
      <c r="B382" s="97"/>
      <c r="C382" s="98"/>
      <c r="D382" s="104"/>
      <c r="E382" s="100">
        <v>763600</v>
      </c>
      <c r="F382" s="105"/>
      <c r="G382" s="100">
        <v>40000</v>
      </c>
      <c r="H382" s="101">
        <v>8.696E-05</v>
      </c>
      <c r="I382" s="102">
        <v>19.2</v>
      </c>
      <c r="J382" s="102">
        <v>18.8</v>
      </c>
      <c r="K382" s="102">
        <v>19.09</v>
      </c>
    </row>
    <row r="383" spans="1:11" s="103" customFormat="1" ht="16.5" customHeight="1" hidden="1" outlineLevel="1">
      <c r="A383" s="96">
        <v>39175</v>
      </c>
      <c r="B383" s="97"/>
      <c r="C383" s="98"/>
      <c r="D383" s="104"/>
      <c r="E383" s="100">
        <v>958000</v>
      </c>
      <c r="F383" s="105"/>
      <c r="G383" s="100">
        <v>50000</v>
      </c>
      <c r="H383" s="101">
        <v>0.0001087</v>
      </c>
      <c r="I383" s="102">
        <v>19.25</v>
      </c>
      <c r="J383" s="102">
        <v>19.1</v>
      </c>
      <c r="K383" s="102">
        <v>19.16</v>
      </c>
    </row>
    <row r="384" spans="1:11" s="103" customFormat="1" ht="16.5" customHeight="1" hidden="1" outlineLevel="1">
      <c r="A384" s="96">
        <v>39176</v>
      </c>
      <c r="B384" s="97"/>
      <c r="C384" s="98"/>
      <c r="D384" s="104"/>
      <c r="E384" s="100">
        <v>483750</v>
      </c>
      <c r="F384" s="105"/>
      <c r="G384" s="100">
        <v>25000</v>
      </c>
      <c r="H384" s="101">
        <v>5.435E-05</v>
      </c>
      <c r="I384" s="102">
        <v>19.5</v>
      </c>
      <c r="J384" s="102">
        <v>19.15</v>
      </c>
      <c r="K384" s="102">
        <v>19.35</v>
      </c>
    </row>
    <row r="385" spans="1:11" s="103" customFormat="1" ht="16.5" customHeight="1" hidden="1" outlineLevel="1">
      <c r="A385" s="96">
        <v>39177</v>
      </c>
      <c r="B385" s="97"/>
      <c r="C385" s="98"/>
      <c r="D385" s="104"/>
      <c r="E385" s="100">
        <v>1459500</v>
      </c>
      <c r="F385" s="105"/>
      <c r="G385" s="100">
        <v>75000</v>
      </c>
      <c r="H385" s="101">
        <v>0.000163</v>
      </c>
      <c r="I385" s="102">
        <v>19.65</v>
      </c>
      <c r="J385" s="102">
        <v>19.2</v>
      </c>
      <c r="K385" s="102">
        <v>19.46</v>
      </c>
    </row>
    <row r="386" spans="1:11" ht="16.5" customHeight="1" hidden="1" outlineLevel="1">
      <c r="A386" s="83" t="s">
        <v>29</v>
      </c>
      <c r="B386" s="3"/>
      <c r="C386" s="50"/>
      <c r="D386" s="20"/>
      <c r="E386" s="82">
        <v>3664850</v>
      </c>
      <c r="F386" s="82">
        <f>G386</f>
        <v>190000</v>
      </c>
      <c r="G386" s="82">
        <v>190000</v>
      </c>
      <c r="H386" s="88">
        <v>0.00041301</v>
      </c>
      <c r="I386" s="89">
        <v>19.65</v>
      </c>
      <c r="J386" s="89">
        <v>18.8</v>
      </c>
      <c r="K386" s="89">
        <v>19.288684210526316</v>
      </c>
    </row>
    <row r="387" spans="1:11" s="103" customFormat="1" ht="16.5" customHeight="1" hidden="1" outlineLevel="1">
      <c r="A387" s="96">
        <v>39182</v>
      </c>
      <c r="B387" s="97"/>
      <c r="C387" s="98"/>
      <c r="D387" s="104"/>
      <c r="E387" s="100">
        <v>1447200</v>
      </c>
      <c r="F387" s="105"/>
      <c r="G387" s="100">
        <v>75000</v>
      </c>
      <c r="H387" s="101">
        <v>0.000163</v>
      </c>
      <c r="I387" s="102">
        <v>19.4</v>
      </c>
      <c r="J387" s="102">
        <v>19.18</v>
      </c>
      <c r="K387" s="102">
        <v>19.296</v>
      </c>
    </row>
    <row r="388" spans="1:11" s="103" customFormat="1" ht="16.5" customHeight="1" hidden="1" outlineLevel="1">
      <c r="A388" s="96">
        <v>39183</v>
      </c>
      <c r="B388" s="97"/>
      <c r="C388" s="98"/>
      <c r="D388" s="104"/>
      <c r="E388" s="100">
        <v>1151940</v>
      </c>
      <c r="F388" s="105"/>
      <c r="G388" s="100">
        <v>60000</v>
      </c>
      <c r="H388" s="101">
        <v>0.0001304</v>
      </c>
      <c r="I388" s="102">
        <v>19.3</v>
      </c>
      <c r="J388" s="102">
        <v>19.1</v>
      </c>
      <c r="K388" s="102">
        <v>19.199</v>
      </c>
    </row>
    <row r="389" spans="1:11" s="103" customFormat="1" ht="16.5" customHeight="1" hidden="1" outlineLevel="1">
      <c r="A389" s="96">
        <v>39184</v>
      </c>
      <c r="B389" s="97"/>
      <c r="C389" s="98"/>
      <c r="D389" s="104"/>
      <c r="E389" s="100">
        <v>1327130</v>
      </c>
      <c r="F389" s="105"/>
      <c r="G389" s="100">
        <v>70000</v>
      </c>
      <c r="H389" s="101">
        <v>0.00015217</v>
      </c>
      <c r="I389" s="102">
        <v>19.2</v>
      </c>
      <c r="J389" s="102">
        <v>18.81</v>
      </c>
      <c r="K389" s="102">
        <v>18.959</v>
      </c>
    </row>
    <row r="390" spans="1:11" s="103" customFormat="1" ht="16.5" customHeight="1" hidden="1" outlineLevel="1">
      <c r="A390" s="96">
        <v>39185</v>
      </c>
      <c r="B390" s="97"/>
      <c r="C390" s="98"/>
      <c r="D390" s="104"/>
      <c r="E390" s="100">
        <v>477400</v>
      </c>
      <c r="F390" s="105"/>
      <c r="G390" s="100">
        <v>25000</v>
      </c>
      <c r="H390" s="101">
        <v>5.435E-05</v>
      </c>
      <c r="I390" s="102">
        <v>19.2</v>
      </c>
      <c r="J390" s="102">
        <v>18.85</v>
      </c>
      <c r="K390" s="102">
        <v>19.096</v>
      </c>
    </row>
    <row r="391" spans="1:11" ht="16.5" customHeight="1" hidden="1" outlineLevel="1">
      <c r="A391" s="83" t="s">
        <v>30</v>
      </c>
      <c r="B391" s="3"/>
      <c r="C391" s="50"/>
      <c r="D391" s="20"/>
      <c r="E391" s="82">
        <v>4403670</v>
      </c>
      <c r="F391" s="82">
        <v>230000</v>
      </c>
      <c r="G391" s="82">
        <v>230000</v>
      </c>
      <c r="H391" s="88">
        <v>0.0004999199999999999</v>
      </c>
      <c r="I391" s="89">
        <v>19.4</v>
      </c>
      <c r="J391" s="89">
        <v>18.81</v>
      </c>
      <c r="K391" s="89">
        <v>19.146391304347826</v>
      </c>
    </row>
    <row r="392" spans="1:11" s="103" customFormat="1" ht="16.5" customHeight="1" hidden="1" outlineLevel="1">
      <c r="A392" s="96">
        <v>39188</v>
      </c>
      <c r="B392" s="97"/>
      <c r="C392" s="98"/>
      <c r="D392" s="104"/>
      <c r="E392" s="100">
        <v>1151940</v>
      </c>
      <c r="F392" s="105"/>
      <c r="G392" s="100">
        <v>60000</v>
      </c>
      <c r="H392" s="101">
        <v>0.00013</v>
      </c>
      <c r="I392" s="102">
        <v>19.3</v>
      </c>
      <c r="J392" s="102">
        <v>19.12</v>
      </c>
      <c r="K392" s="102">
        <v>19.199</v>
      </c>
    </row>
    <row r="393" spans="1:11" s="103" customFormat="1" ht="16.5" customHeight="1" hidden="1" outlineLevel="1">
      <c r="A393" s="96">
        <v>39189</v>
      </c>
      <c r="B393" s="97"/>
      <c r="C393" s="98"/>
      <c r="D393" s="104"/>
      <c r="E393" s="100">
        <v>483650</v>
      </c>
      <c r="F393" s="105"/>
      <c r="G393" s="100">
        <v>25000</v>
      </c>
      <c r="H393" s="101">
        <v>5.4E-05</v>
      </c>
      <c r="I393" s="102">
        <v>19.43</v>
      </c>
      <c r="J393" s="102">
        <v>19.15</v>
      </c>
      <c r="K393" s="102">
        <v>19.346</v>
      </c>
    </row>
    <row r="394" spans="1:11" s="103" customFormat="1" ht="16.5" customHeight="1" hidden="1" outlineLevel="1">
      <c r="A394" s="96">
        <v>39190</v>
      </c>
      <c r="B394" s="97"/>
      <c r="C394" s="98"/>
      <c r="D394" s="104"/>
      <c r="E394" s="100">
        <v>1070575</v>
      </c>
      <c r="F394" s="105"/>
      <c r="G394" s="100">
        <v>55000</v>
      </c>
      <c r="H394" s="101">
        <v>0.00012</v>
      </c>
      <c r="I394" s="102">
        <v>19.55</v>
      </c>
      <c r="J394" s="102">
        <v>19.28</v>
      </c>
      <c r="K394" s="102">
        <v>19.465</v>
      </c>
    </row>
    <row r="395" spans="1:11" s="103" customFormat="1" ht="16.5" customHeight="1" hidden="1" outlineLevel="1">
      <c r="A395" s="96">
        <v>39191</v>
      </c>
      <c r="B395" s="97"/>
      <c r="C395" s="98"/>
      <c r="D395" s="104"/>
      <c r="E395" s="100">
        <v>495250</v>
      </c>
      <c r="F395" s="105"/>
      <c r="G395" s="100">
        <v>25000</v>
      </c>
      <c r="H395" s="101">
        <v>5.4E-05</v>
      </c>
      <c r="I395" s="102">
        <v>19.85</v>
      </c>
      <c r="J395" s="102">
        <v>19.75</v>
      </c>
      <c r="K395" s="102">
        <v>19.81</v>
      </c>
    </row>
    <row r="396" spans="1:11" s="103" customFormat="1" ht="16.5" customHeight="1" hidden="1" outlineLevel="1">
      <c r="A396" s="96">
        <v>39192</v>
      </c>
      <c r="B396" s="97"/>
      <c r="C396" s="98"/>
      <c r="D396" s="104"/>
      <c r="E396" s="100">
        <v>1113695</v>
      </c>
      <c r="F396" s="105"/>
      <c r="G396" s="100">
        <v>55000</v>
      </c>
      <c r="H396" s="101">
        <v>0.00012</v>
      </c>
      <c r="I396" s="102">
        <v>20.4</v>
      </c>
      <c r="J396" s="102">
        <v>20.1</v>
      </c>
      <c r="K396" s="102">
        <v>20.249</v>
      </c>
    </row>
    <row r="397" spans="1:11" ht="16.5" customHeight="1" hidden="1" outlineLevel="1">
      <c r="A397" s="83" t="s">
        <v>31</v>
      </c>
      <c r="B397" s="3"/>
      <c r="C397" s="50"/>
      <c r="D397" s="20"/>
      <c r="E397" s="82">
        <v>4315110</v>
      </c>
      <c r="F397" s="82">
        <f>G397</f>
        <v>220000</v>
      </c>
      <c r="G397" s="82">
        <v>220000</v>
      </c>
      <c r="H397" s="88">
        <v>0.00047799999999999996</v>
      </c>
      <c r="I397" s="89">
        <v>20.4</v>
      </c>
      <c r="J397" s="89">
        <v>19.12</v>
      </c>
      <c r="K397" s="89">
        <v>19.614136363636362</v>
      </c>
    </row>
    <row r="398" spans="1:11" s="103" customFormat="1" ht="16.5" customHeight="1" hidden="1" outlineLevel="1">
      <c r="A398" s="96">
        <v>39195</v>
      </c>
      <c r="B398" s="97"/>
      <c r="C398" s="98"/>
      <c r="D398" s="104"/>
      <c r="E398" s="100">
        <v>710360</v>
      </c>
      <c r="F398" s="105"/>
      <c r="G398" s="100">
        <v>35000</v>
      </c>
      <c r="H398" s="101">
        <v>7.6E-05</v>
      </c>
      <c r="I398" s="102">
        <v>20.35</v>
      </c>
      <c r="J398" s="102">
        <v>20.25</v>
      </c>
      <c r="K398" s="102">
        <v>20.296</v>
      </c>
    </row>
    <row r="399" spans="1:11" ht="16.5" customHeight="1" hidden="1" outlineLevel="1">
      <c r="A399" s="83" t="s">
        <v>32</v>
      </c>
      <c r="B399" s="3"/>
      <c r="C399" s="50"/>
      <c r="D399" s="20"/>
      <c r="E399" s="82">
        <v>710360</v>
      </c>
      <c r="F399" s="82">
        <f>G399</f>
        <v>35000</v>
      </c>
      <c r="G399" s="82">
        <v>35000</v>
      </c>
      <c r="H399" s="88">
        <v>7.6E-05</v>
      </c>
      <c r="I399" s="89">
        <v>20.35</v>
      </c>
      <c r="J399" s="89">
        <v>20.25</v>
      </c>
      <c r="K399" s="89">
        <v>20.296</v>
      </c>
    </row>
    <row r="400" spans="1:11" s="103" customFormat="1" ht="16.5" customHeight="1" hidden="1" outlineLevel="1">
      <c r="A400" s="96">
        <v>39220</v>
      </c>
      <c r="B400" s="97"/>
      <c r="C400" s="98"/>
      <c r="D400" s="104"/>
      <c r="E400" s="100">
        <v>5022500</v>
      </c>
      <c r="F400" s="105"/>
      <c r="G400" s="100">
        <v>250000</v>
      </c>
      <c r="H400" s="101">
        <v>0.000543</v>
      </c>
      <c r="I400" s="102">
        <v>20.15</v>
      </c>
      <c r="J400" s="102">
        <v>19.95</v>
      </c>
      <c r="K400" s="102">
        <v>20.09</v>
      </c>
    </row>
    <row r="401" spans="1:11" ht="16.5" customHeight="1" hidden="1" outlineLevel="1">
      <c r="A401" s="83" t="s">
        <v>33</v>
      </c>
      <c r="B401" s="3"/>
      <c r="C401" s="50"/>
      <c r="D401" s="20"/>
      <c r="E401" s="82">
        <v>5022500</v>
      </c>
      <c r="F401" s="82">
        <f>G401</f>
        <v>250000</v>
      </c>
      <c r="G401" s="82">
        <v>250000</v>
      </c>
      <c r="H401" s="88">
        <v>0.000543</v>
      </c>
      <c r="I401" s="89">
        <v>20.15</v>
      </c>
      <c r="J401" s="89">
        <v>19.95</v>
      </c>
      <c r="K401" s="89">
        <v>20.09</v>
      </c>
    </row>
    <row r="402" spans="1:11" s="103" customFormat="1" ht="16.5" customHeight="1" hidden="1" outlineLevel="1">
      <c r="A402" s="96">
        <v>39223</v>
      </c>
      <c r="B402" s="97"/>
      <c r="C402" s="98"/>
      <c r="D402" s="104"/>
      <c r="E402" s="100">
        <v>5048250</v>
      </c>
      <c r="F402" s="105"/>
      <c r="G402" s="100">
        <v>250000</v>
      </c>
      <c r="H402" s="101">
        <v>0.000543</v>
      </c>
      <c r="I402" s="102">
        <v>20.3</v>
      </c>
      <c r="J402" s="102">
        <v>20</v>
      </c>
      <c r="K402" s="102">
        <v>20.193</v>
      </c>
    </row>
    <row r="403" spans="1:11" s="103" customFormat="1" ht="16.5" customHeight="1" hidden="1" outlineLevel="1">
      <c r="A403" s="96">
        <v>39224</v>
      </c>
      <c r="B403" s="97"/>
      <c r="C403" s="98"/>
      <c r="D403" s="104"/>
      <c r="E403" s="100">
        <v>5140000</v>
      </c>
      <c r="F403" s="106"/>
      <c r="G403" s="100">
        <v>250000</v>
      </c>
      <c r="H403" s="101">
        <v>0.000543</v>
      </c>
      <c r="I403" s="102">
        <v>20.7</v>
      </c>
      <c r="J403" s="102">
        <v>20.25</v>
      </c>
      <c r="K403" s="102">
        <v>20.56</v>
      </c>
    </row>
    <row r="404" spans="1:11" s="103" customFormat="1" ht="16.5" customHeight="1" hidden="1" outlineLevel="1">
      <c r="A404" s="96">
        <v>39225</v>
      </c>
      <c r="B404" s="97"/>
      <c r="C404" s="98"/>
      <c r="D404" s="104"/>
      <c r="E404" s="100">
        <v>5222000</v>
      </c>
      <c r="F404" s="105"/>
      <c r="G404" s="100">
        <v>250000</v>
      </c>
      <c r="H404" s="101">
        <v>0.000543478</v>
      </c>
      <c r="I404" s="102">
        <v>20.98</v>
      </c>
      <c r="J404" s="102">
        <v>20.55</v>
      </c>
      <c r="K404" s="102">
        <v>20.888</v>
      </c>
    </row>
    <row r="405" spans="1:11" s="103" customFormat="1" ht="16.5" customHeight="1" hidden="1" outlineLevel="1">
      <c r="A405" s="96">
        <v>39226</v>
      </c>
      <c r="B405" s="97"/>
      <c r="C405" s="98"/>
      <c r="D405" s="104"/>
      <c r="E405" s="100">
        <v>5181250</v>
      </c>
      <c r="F405" s="106"/>
      <c r="G405" s="100">
        <v>250000</v>
      </c>
      <c r="H405" s="101">
        <v>0.000543478</v>
      </c>
      <c r="I405" s="102">
        <v>20.8</v>
      </c>
      <c r="J405" s="102">
        <v>20.6</v>
      </c>
      <c r="K405" s="102">
        <v>20.725</v>
      </c>
    </row>
    <row r="406" spans="1:11" s="103" customFormat="1" ht="16.5" customHeight="1" hidden="1" outlineLevel="1">
      <c r="A406" s="96">
        <v>39227</v>
      </c>
      <c r="B406" s="97"/>
      <c r="C406" s="98"/>
      <c r="D406" s="104"/>
      <c r="E406" s="100">
        <v>5114750</v>
      </c>
      <c r="F406" s="105"/>
      <c r="G406" s="100">
        <v>250000</v>
      </c>
      <c r="H406" s="101">
        <v>0.000543478</v>
      </c>
      <c r="I406" s="102">
        <v>20.65</v>
      </c>
      <c r="J406" s="102">
        <v>20.35</v>
      </c>
      <c r="K406" s="102">
        <v>20.459</v>
      </c>
    </row>
    <row r="407" spans="1:11" ht="16.5" customHeight="1" hidden="1" outlineLevel="1">
      <c r="A407" s="83" t="s">
        <v>34</v>
      </c>
      <c r="B407" s="3"/>
      <c r="C407" s="50"/>
      <c r="D407" s="20"/>
      <c r="E407" s="82">
        <v>25706250</v>
      </c>
      <c r="F407" s="82">
        <f>G407</f>
        <v>1250000</v>
      </c>
      <c r="G407" s="82">
        <v>1250000</v>
      </c>
      <c r="H407" s="88">
        <v>0.00271739</v>
      </c>
      <c r="I407" s="89">
        <v>20.98</v>
      </c>
      <c r="J407" s="89">
        <v>20</v>
      </c>
      <c r="K407" s="89">
        <v>20.565</v>
      </c>
    </row>
    <row r="408" spans="1:11" s="103" customFormat="1" ht="16.5" customHeight="1" hidden="1" outlineLevel="1">
      <c r="A408" s="96">
        <v>39237</v>
      </c>
      <c r="B408" s="97"/>
      <c r="C408" s="98"/>
      <c r="D408" s="104"/>
      <c r="E408" s="100">
        <v>5040000</v>
      </c>
      <c r="F408" s="105"/>
      <c r="G408" s="100">
        <v>250000</v>
      </c>
      <c r="H408" s="101">
        <v>0.000543478</v>
      </c>
      <c r="I408" s="102">
        <v>20.25</v>
      </c>
      <c r="J408" s="102">
        <v>20.05</v>
      </c>
      <c r="K408" s="102">
        <v>20.16</v>
      </c>
    </row>
    <row r="409" spans="1:11" s="103" customFormat="1" ht="16.5" customHeight="1" hidden="1" outlineLevel="1">
      <c r="A409" s="96">
        <v>39238</v>
      </c>
      <c r="B409" s="97"/>
      <c r="C409" s="98"/>
      <c r="D409" s="104"/>
      <c r="E409" s="100">
        <v>5008750</v>
      </c>
      <c r="F409" s="106"/>
      <c r="G409" s="100">
        <v>250000</v>
      </c>
      <c r="H409" s="101">
        <v>0.000543478</v>
      </c>
      <c r="I409" s="102">
        <v>20.25</v>
      </c>
      <c r="J409" s="102">
        <v>19.9</v>
      </c>
      <c r="K409" s="102">
        <v>20.035</v>
      </c>
    </row>
    <row r="410" spans="1:11" s="103" customFormat="1" ht="16.5" customHeight="1" hidden="1" outlineLevel="1">
      <c r="A410" s="96">
        <v>39239</v>
      </c>
      <c r="B410" s="97"/>
      <c r="C410" s="98"/>
      <c r="D410" s="99"/>
      <c r="E410" s="100">
        <v>4853750</v>
      </c>
      <c r="F410" s="98"/>
      <c r="G410" s="100">
        <v>250000</v>
      </c>
      <c r="H410" s="101">
        <v>0.000543478</v>
      </c>
      <c r="I410" s="102">
        <v>19.65</v>
      </c>
      <c r="J410" s="102">
        <v>19.25</v>
      </c>
      <c r="K410" s="102">
        <v>19.415</v>
      </c>
    </row>
    <row r="411" spans="1:11" s="103" customFormat="1" ht="16.5" customHeight="1" hidden="1" outlineLevel="1">
      <c r="A411" s="96">
        <v>39241</v>
      </c>
      <c r="B411" s="97"/>
      <c r="C411" s="98"/>
      <c r="D411" s="99"/>
      <c r="E411" s="100">
        <v>4784400</v>
      </c>
      <c r="F411" s="98"/>
      <c r="G411" s="100">
        <v>250000</v>
      </c>
      <c r="H411" s="101">
        <v>0.000543478</v>
      </c>
      <c r="I411" s="102">
        <v>19.25</v>
      </c>
      <c r="J411" s="102">
        <v>18.98</v>
      </c>
      <c r="K411" s="102">
        <v>19.1376</v>
      </c>
    </row>
    <row r="412" spans="1:12" ht="16.5" customHeight="1" hidden="1" outlineLevel="1">
      <c r="A412" s="83" t="s">
        <v>36</v>
      </c>
      <c r="B412" s="3"/>
      <c r="C412" s="50"/>
      <c r="D412" s="49"/>
      <c r="E412" s="82">
        <v>19686900</v>
      </c>
      <c r="F412" s="82">
        <f>G412</f>
        <v>1000000</v>
      </c>
      <c r="G412" s="82">
        <v>1000000</v>
      </c>
      <c r="H412" s="88">
        <f>SUM(H408:H411)</f>
        <v>0.002173912</v>
      </c>
      <c r="I412" s="89">
        <v>20.25</v>
      </c>
      <c r="J412" s="89">
        <v>18.98</v>
      </c>
      <c r="K412" s="89">
        <v>19.6869</v>
      </c>
      <c r="L412" s="80"/>
    </row>
    <row r="413" spans="1:11" s="103" customFormat="1" ht="15" customHeight="1" hidden="1" outlineLevel="1">
      <c r="A413" s="96">
        <v>39244</v>
      </c>
      <c r="B413" s="97"/>
      <c r="C413" s="98"/>
      <c r="D413" s="99"/>
      <c r="E413" s="100">
        <v>4792500</v>
      </c>
      <c r="F413" s="98"/>
      <c r="G413" s="100">
        <v>250000</v>
      </c>
      <c r="H413" s="101">
        <v>0.0005434783</v>
      </c>
      <c r="I413" s="102">
        <v>19.5</v>
      </c>
      <c r="J413" s="102">
        <v>19.05</v>
      </c>
      <c r="K413" s="102">
        <v>19.17</v>
      </c>
    </row>
    <row r="414" spans="1:11" s="103" customFormat="1" ht="16.5" customHeight="1" hidden="1" outlineLevel="1">
      <c r="A414" s="96">
        <v>39245</v>
      </c>
      <c r="B414" s="97"/>
      <c r="C414" s="98"/>
      <c r="D414" s="99"/>
      <c r="E414" s="100">
        <v>3811000</v>
      </c>
      <c r="F414" s="100"/>
      <c r="G414" s="100">
        <v>200000</v>
      </c>
      <c r="H414" s="101">
        <v>0.0004347826</v>
      </c>
      <c r="I414" s="102">
        <v>19.15</v>
      </c>
      <c r="J414" s="102">
        <v>18.92</v>
      </c>
      <c r="K414" s="102">
        <v>19.055</v>
      </c>
    </row>
    <row r="415" spans="1:11" s="103" customFormat="1" ht="16.5" customHeight="1" hidden="1" outlineLevel="1">
      <c r="A415" s="96">
        <v>39246</v>
      </c>
      <c r="B415" s="97"/>
      <c r="C415" s="98"/>
      <c r="D415" s="99"/>
      <c r="E415" s="100">
        <v>4779750</v>
      </c>
      <c r="F415" s="100"/>
      <c r="G415" s="100">
        <v>250000</v>
      </c>
      <c r="H415" s="101">
        <v>0.000543478</v>
      </c>
      <c r="I415" s="102">
        <v>19.35</v>
      </c>
      <c r="J415" s="102">
        <v>19</v>
      </c>
      <c r="K415" s="102">
        <v>19.119</v>
      </c>
    </row>
    <row r="416" spans="1:11" s="103" customFormat="1" ht="16.5" customHeight="1" hidden="1" outlineLevel="1">
      <c r="A416" s="96">
        <v>39247</v>
      </c>
      <c r="B416" s="97"/>
      <c r="C416" s="98"/>
      <c r="D416" s="99"/>
      <c r="E416" s="100">
        <f>G416*K416</f>
        <v>4823000</v>
      </c>
      <c r="F416" s="100"/>
      <c r="G416" s="100">
        <v>250000</v>
      </c>
      <c r="H416" s="101">
        <v>0.000543478</v>
      </c>
      <c r="I416" s="102">
        <v>19.5</v>
      </c>
      <c r="J416" s="102">
        <v>19.25</v>
      </c>
      <c r="K416" s="102">
        <v>19.292</v>
      </c>
    </row>
    <row r="417" spans="1:11" s="103" customFormat="1" ht="16.5" customHeight="1" hidden="1" outlineLevel="1">
      <c r="A417" s="96">
        <v>39248</v>
      </c>
      <c r="B417" s="97"/>
      <c r="C417" s="98"/>
      <c r="D417" s="99"/>
      <c r="E417" s="100">
        <v>4889500</v>
      </c>
      <c r="F417" s="100"/>
      <c r="G417" s="100">
        <v>250000</v>
      </c>
      <c r="H417" s="101">
        <v>0.0005434783</v>
      </c>
      <c r="I417" s="102">
        <v>19.7</v>
      </c>
      <c r="J417" s="102">
        <v>19.4</v>
      </c>
      <c r="K417" s="102">
        <v>19.558</v>
      </c>
    </row>
    <row r="418" spans="1:11" ht="16.5" customHeight="1" hidden="1" outlineLevel="1">
      <c r="A418" s="83" t="s">
        <v>86</v>
      </c>
      <c r="B418" s="3"/>
      <c r="C418" s="50"/>
      <c r="D418" s="49"/>
      <c r="E418" s="82">
        <f>SUM(E413:E417)</f>
        <v>23095750</v>
      </c>
      <c r="F418" s="82">
        <f>G418</f>
        <v>1200000</v>
      </c>
      <c r="G418" s="82">
        <f>SUM(G413:G417)</f>
        <v>1200000</v>
      </c>
      <c r="H418" s="88">
        <f>SUM(H413:H417)</f>
        <v>0.0026086952</v>
      </c>
      <c r="I418" s="89">
        <v>19.7</v>
      </c>
      <c r="J418" s="89">
        <v>18.92</v>
      </c>
      <c r="K418" s="89">
        <v>19.246458333333333</v>
      </c>
    </row>
    <row r="419" spans="1:11" s="103" customFormat="1" ht="16.5" customHeight="1" hidden="1" outlineLevel="1">
      <c r="A419" s="96">
        <v>39251</v>
      </c>
      <c r="B419" s="97"/>
      <c r="C419" s="98"/>
      <c r="D419" s="99"/>
      <c r="E419" s="100">
        <v>4836750</v>
      </c>
      <c r="F419" s="100"/>
      <c r="G419" s="100">
        <v>250000</v>
      </c>
      <c r="H419" s="101">
        <v>0.0005434783</v>
      </c>
      <c r="I419" s="102">
        <v>19.6</v>
      </c>
      <c r="J419" s="102">
        <v>19.15</v>
      </c>
      <c r="K419" s="102">
        <v>19.347</v>
      </c>
    </row>
    <row r="420" spans="1:11" s="103" customFormat="1" ht="16.5" customHeight="1" hidden="1" outlineLevel="1">
      <c r="A420" s="96">
        <v>39252</v>
      </c>
      <c r="B420" s="97"/>
      <c r="C420" s="98"/>
      <c r="D420" s="99"/>
      <c r="E420" s="100">
        <v>4783750</v>
      </c>
      <c r="F420" s="100"/>
      <c r="G420" s="100">
        <v>250000</v>
      </c>
      <c r="H420" s="101">
        <v>0.0005434783</v>
      </c>
      <c r="I420" s="102">
        <v>19.35</v>
      </c>
      <c r="J420" s="102">
        <v>19.05</v>
      </c>
      <c r="K420" s="102">
        <v>19.135</v>
      </c>
    </row>
    <row r="421" spans="1:11" s="103" customFormat="1" ht="16.5" customHeight="1" hidden="1" outlineLevel="1">
      <c r="A421" s="96">
        <v>39253</v>
      </c>
      <c r="B421" s="97"/>
      <c r="C421" s="98"/>
      <c r="D421" s="99"/>
      <c r="E421" s="100">
        <v>4759500</v>
      </c>
      <c r="F421" s="100"/>
      <c r="G421" s="100">
        <v>250000</v>
      </c>
      <c r="H421" s="101">
        <v>0.0005434783</v>
      </c>
      <c r="I421" s="102">
        <v>19.2</v>
      </c>
      <c r="J421" s="102">
        <v>18.91</v>
      </c>
      <c r="K421" s="102">
        <v>19.038</v>
      </c>
    </row>
    <row r="422" spans="1:11" s="103" customFormat="1" ht="16.5" customHeight="1" hidden="1" outlineLevel="1">
      <c r="A422" s="96">
        <v>39254</v>
      </c>
      <c r="B422" s="97"/>
      <c r="C422" s="98"/>
      <c r="D422" s="99"/>
      <c r="E422" s="100">
        <v>4667500</v>
      </c>
      <c r="F422" s="100"/>
      <c r="G422" s="100">
        <v>250000</v>
      </c>
      <c r="H422" s="101">
        <v>0.0005434783</v>
      </c>
      <c r="I422" s="102">
        <v>19</v>
      </c>
      <c r="J422" s="102">
        <v>18.48</v>
      </c>
      <c r="K422" s="102">
        <v>18.67</v>
      </c>
    </row>
    <row r="423" spans="1:11" s="103" customFormat="1" ht="16.5" customHeight="1" hidden="1" outlineLevel="1">
      <c r="A423" s="96">
        <v>39255</v>
      </c>
      <c r="B423" s="97"/>
      <c r="C423" s="98"/>
      <c r="D423" s="99"/>
      <c r="E423" s="100">
        <v>4734500</v>
      </c>
      <c r="F423" s="100"/>
      <c r="G423" s="100">
        <v>250000</v>
      </c>
      <c r="H423" s="101">
        <v>0.0005434783</v>
      </c>
      <c r="I423" s="102">
        <v>19.05</v>
      </c>
      <c r="J423" s="102">
        <v>18.73</v>
      </c>
      <c r="K423" s="102">
        <v>18.938</v>
      </c>
    </row>
    <row r="424" spans="1:11" ht="16.5" customHeight="1" hidden="1" outlineLevel="1">
      <c r="A424" s="83" t="s">
        <v>87</v>
      </c>
      <c r="B424" s="3"/>
      <c r="C424" s="50"/>
      <c r="D424" s="49"/>
      <c r="E424" s="82">
        <f>SUM(E419:E423)</f>
        <v>23782000</v>
      </c>
      <c r="F424" s="82">
        <f>G424</f>
        <v>1250000</v>
      </c>
      <c r="G424" s="82">
        <f>SUM(G419:G423)</f>
        <v>1250000</v>
      </c>
      <c r="H424" s="88">
        <f>SUM(H419:H423)</f>
        <v>0.0027173915</v>
      </c>
      <c r="I424" s="89">
        <v>19.6</v>
      </c>
      <c r="J424" s="89">
        <v>18.48</v>
      </c>
      <c r="K424" s="89">
        <v>19.0256</v>
      </c>
    </row>
    <row r="425" spans="1:11" s="103" customFormat="1" ht="16.5" customHeight="1" hidden="1" outlineLevel="1">
      <c r="A425" s="96">
        <v>39258</v>
      </c>
      <c r="B425" s="97"/>
      <c r="C425" s="98"/>
      <c r="D425" s="99"/>
      <c r="E425" s="100">
        <v>4714750</v>
      </c>
      <c r="F425" s="100"/>
      <c r="G425" s="100">
        <v>250000</v>
      </c>
      <c r="H425" s="101">
        <v>0.0005434783</v>
      </c>
      <c r="I425" s="102">
        <v>19</v>
      </c>
      <c r="J425" s="102">
        <v>18.81</v>
      </c>
      <c r="K425" s="102">
        <v>18.859</v>
      </c>
    </row>
    <row r="426" spans="1:11" s="103" customFormat="1" ht="16.5" customHeight="1" hidden="1" outlineLevel="1">
      <c r="A426" s="96">
        <v>39259</v>
      </c>
      <c r="B426" s="97"/>
      <c r="C426" s="98"/>
      <c r="D426" s="99"/>
      <c r="E426" s="100">
        <v>4238775</v>
      </c>
      <c r="F426" s="100"/>
      <c r="G426" s="100">
        <v>225000</v>
      </c>
      <c r="H426" s="101">
        <v>0.000489</v>
      </c>
      <c r="I426" s="102">
        <v>19.05</v>
      </c>
      <c r="J426" s="102">
        <v>18.71</v>
      </c>
      <c r="K426" s="102">
        <v>18.839</v>
      </c>
    </row>
    <row r="427" spans="1:11" s="103" customFormat="1" ht="16.5" customHeight="1" hidden="1" outlineLevel="1">
      <c r="A427" s="96">
        <v>39260</v>
      </c>
      <c r="B427" s="97"/>
      <c r="C427" s="98"/>
      <c r="D427" s="99"/>
      <c r="E427" s="100">
        <v>4272750</v>
      </c>
      <c r="F427" s="100"/>
      <c r="G427" s="100">
        <v>225000</v>
      </c>
      <c r="H427" s="101">
        <v>0.000489</v>
      </c>
      <c r="I427" s="102">
        <v>19.18</v>
      </c>
      <c r="J427" s="102">
        <v>18.85</v>
      </c>
      <c r="K427" s="102">
        <v>18.99</v>
      </c>
    </row>
    <row r="428" spans="1:11" s="103" customFormat="1" ht="16.5" customHeight="1" hidden="1" outlineLevel="1">
      <c r="A428" s="96">
        <v>39261</v>
      </c>
      <c r="B428" s="97"/>
      <c r="C428" s="98"/>
      <c r="D428" s="99"/>
      <c r="E428" s="100">
        <v>5249750</v>
      </c>
      <c r="F428" s="100"/>
      <c r="G428" s="100">
        <v>275000</v>
      </c>
      <c r="H428" s="101">
        <v>0.000598</v>
      </c>
      <c r="I428" s="102">
        <v>19.4</v>
      </c>
      <c r="J428" s="102">
        <v>18.84</v>
      </c>
      <c r="K428" s="102">
        <v>19.09</v>
      </c>
    </row>
    <row r="429" spans="1:11" s="103" customFormat="1" ht="16.5" customHeight="1" hidden="1" outlineLevel="1">
      <c r="A429" s="96">
        <v>39262</v>
      </c>
      <c r="B429" s="97"/>
      <c r="C429" s="98"/>
      <c r="D429" s="99"/>
      <c r="E429" s="100">
        <v>5088050</v>
      </c>
      <c r="F429" s="100"/>
      <c r="G429" s="100">
        <v>275000</v>
      </c>
      <c r="H429" s="101">
        <v>0.0005978268</v>
      </c>
      <c r="I429" s="102">
        <v>18.75</v>
      </c>
      <c r="J429" s="102">
        <v>18.25</v>
      </c>
      <c r="K429" s="102">
        <v>18.502</v>
      </c>
    </row>
    <row r="430" spans="1:11" ht="16.5" customHeight="1" hidden="1" outlineLevel="1">
      <c r="A430" s="83" t="s">
        <v>88</v>
      </c>
      <c r="B430" s="3"/>
      <c r="C430" s="50"/>
      <c r="D430" s="49"/>
      <c r="E430" s="82">
        <v>23564075</v>
      </c>
      <c r="F430" s="82">
        <v>1250000</v>
      </c>
      <c r="G430" s="82">
        <v>1250000</v>
      </c>
      <c r="H430" s="88">
        <v>0.0027173050999999998</v>
      </c>
      <c r="I430" s="89">
        <v>19.4</v>
      </c>
      <c r="J430" s="89">
        <v>18.25</v>
      </c>
      <c r="K430" s="89">
        <v>18.85126</v>
      </c>
    </row>
    <row r="431" spans="1:11" ht="16.5" customHeight="1" collapsed="1">
      <c r="A431" s="83" t="s">
        <v>89</v>
      </c>
      <c r="B431" s="3"/>
      <c r="C431" s="1"/>
      <c r="D431" s="93">
        <f>SUM(F386:F430)</f>
        <v>6875000</v>
      </c>
      <c r="E431" s="82">
        <f>SUM(E430+E424+E418+E412+E407+E401+E399+E397+E391+E386)</f>
        <v>133951465</v>
      </c>
      <c r="F431" s="31"/>
      <c r="G431" s="31"/>
      <c r="H431" s="32"/>
      <c r="I431" s="33"/>
      <c r="J431" s="33"/>
      <c r="K431" s="33"/>
    </row>
    <row r="432" spans="1:11" ht="16.5" customHeight="1">
      <c r="A432" s="30"/>
      <c r="B432" s="3"/>
      <c r="C432" s="1"/>
      <c r="D432" s="20"/>
      <c r="E432" s="31"/>
      <c r="F432" s="31"/>
      <c r="G432" s="31"/>
      <c r="H432" s="32"/>
      <c r="I432" s="33"/>
      <c r="J432" s="33"/>
      <c r="K432" s="33"/>
    </row>
    <row r="433" spans="1:11" s="103" customFormat="1" ht="16.5" customHeight="1">
      <c r="A433" s="96">
        <v>39265</v>
      </c>
      <c r="B433" s="97"/>
      <c r="C433" s="98"/>
      <c r="D433" s="99"/>
      <c r="E433" s="100">
        <v>4515431.7</v>
      </c>
      <c r="F433" s="100"/>
      <c r="G433" s="100">
        <v>247000</v>
      </c>
      <c r="H433" s="101">
        <v>0.000536957</v>
      </c>
      <c r="I433" s="102">
        <v>18.31</v>
      </c>
      <c r="J433" s="102">
        <v>18.22</v>
      </c>
      <c r="K433" s="102">
        <v>18.2811</v>
      </c>
    </row>
    <row r="434" spans="1:11" s="103" customFormat="1" ht="16.5" customHeight="1">
      <c r="A434" s="96">
        <v>39266</v>
      </c>
      <c r="B434" s="97"/>
      <c r="C434" s="98"/>
      <c r="D434" s="99"/>
      <c r="E434" s="100">
        <v>3894555</v>
      </c>
      <c r="F434" s="100"/>
      <c r="G434" s="100">
        <v>210000</v>
      </c>
      <c r="H434" s="101">
        <v>0.0004565217</v>
      </c>
      <c r="I434" s="102">
        <v>18.78</v>
      </c>
      <c r="J434" s="102">
        <v>18.4</v>
      </c>
      <c r="K434" s="102">
        <v>18.5455</v>
      </c>
    </row>
    <row r="435" spans="1:11" s="103" customFormat="1" ht="16.5" customHeight="1">
      <c r="A435" s="96">
        <v>39267</v>
      </c>
      <c r="B435" s="97"/>
      <c r="C435" s="98"/>
      <c r="D435" s="99"/>
      <c r="E435" s="100">
        <v>3690350</v>
      </c>
      <c r="F435" s="100"/>
      <c r="G435" s="100">
        <v>200000</v>
      </c>
      <c r="H435" s="101">
        <v>0.0004347826</v>
      </c>
      <c r="I435" s="102">
        <v>18.51</v>
      </c>
      <c r="J435" s="102">
        <v>18.38</v>
      </c>
      <c r="K435" s="102">
        <v>18.45175</v>
      </c>
    </row>
    <row r="436" spans="1:11" s="103" customFormat="1" ht="16.5" customHeight="1">
      <c r="A436" s="96">
        <v>39268</v>
      </c>
      <c r="B436" s="97"/>
      <c r="C436" s="98"/>
      <c r="D436" s="99"/>
      <c r="E436" s="100">
        <v>5806507.590000001</v>
      </c>
      <c r="F436" s="100"/>
      <c r="G436" s="100">
        <v>317700</v>
      </c>
      <c r="H436" s="101">
        <v>0.0006906522</v>
      </c>
      <c r="I436" s="102">
        <v>18.35</v>
      </c>
      <c r="J436" s="102">
        <v>18.2</v>
      </c>
      <c r="K436" s="102">
        <v>18.2767</v>
      </c>
    </row>
    <row r="437" spans="1:11" s="103" customFormat="1" ht="16.5" customHeight="1">
      <c r="A437" s="96">
        <v>39269</v>
      </c>
      <c r="B437" s="97"/>
      <c r="C437" s="98"/>
      <c r="D437" s="99"/>
      <c r="E437" s="100">
        <v>146216.8</v>
      </c>
      <c r="F437" s="100"/>
      <c r="G437" s="100">
        <v>8000</v>
      </c>
      <c r="H437" s="101">
        <v>1.73913E-05</v>
      </c>
      <c r="I437" s="102">
        <v>18.26</v>
      </c>
      <c r="J437" s="102">
        <v>18.26</v>
      </c>
      <c r="K437" s="102">
        <v>18.2771</v>
      </c>
    </row>
    <row r="438" spans="1:11" ht="16.5" customHeight="1">
      <c r="A438" s="83" t="s">
        <v>68</v>
      </c>
      <c r="B438" s="3"/>
      <c r="C438" s="50"/>
      <c r="D438" s="49"/>
      <c r="E438" s="82">
        <v>18053061.09</v>
      </c>
      <c r="F438" s="82">
        <v>982700</v>
      </c>
      <c r="G438" s="82">
        <v>982700</v>
      </c>
      <c r="H438" s="88">
        <v>0.0021363048</v>
      </c>
      <c r="I438" s="89">
        <v>18.78</v>
      </c>
      <c r="J438" s="89">
        <v>18.2</v>
      </c>
      <c r="K438" s="89">
        <v>18.370877266714153</v>
      </c>
    </row>
    <row r="439" spans="1:11" s="103" customFormat="1" ht="16.5" customHeight="1">
      <c r="A439" s="96">
        <v>39272</v>
      </c>
      <c r="B439" s="97"/>
      <c r="C439" s="98"/>
      <c r="D439" s="99"/>
      <c r="E439" s="100">
        <v>3238313</v>
      </c>
      <c r="F439" s="100"/>
      <c r="G439" s="100">
        <v>170000</v>
      </c>
      <c r="H439" s="101">
        <v>0.000369565</v>
      </c>
      <c r="I439" s="102">
        <v>19</v>
      </c>
      <c r="J439" s="102">
        <v>18.93</v>
      </c>
      <c r="K439" s="102">
        <v>19.0489</v>
      </c>
    </row>
    <row r="440" spans="1:11" s="103" customFormat="1" ht="16.5" customHeight="1">
      <c r="A440" s="96">
        <v>39273</v>
      </c>
      <c r="B440" s="97"/>
      <c r="C440" s="98"/>
      <c r="D440" s="99"/>
      <c r="E440" s="100">
        <v>749546</v>
      </c>
      <c r="F440" s="100"/>
      <c r="G440" s="100">
        <v>40000</v>
      </c>
      <c r="H440" s="101">
        <v>8.69565E-05</v>
      </c>
      <c r="I440" s="102">
        <v>18.7</v>
      </c>
      <c r="J440" s="102">
        <v>18.6</v>
      </c>
      <c r="K440" s="102">
        <v>18.73865</v>
      </c>
    </row>
    <row r="441" spans="1:11" s="103" customFormat="1" ht="16.5" customHeight="1">
      <c r="A441" s="96">
        <v>39275</v>
      </c>
      <c r="B441" s="97"/>
      <c r="C441" s="98"/>
      <c r="D441" s="99"/>
      <c r="E441" s="100">
        <v>1012638</v>
      </c>
      <c r="F441" s="100"/>
      <c r="G441" s="100">
        <v>55000</v>
      </c>
      <c r="H441" s="101">
        <v>0.000119565</v>
      </c>
      <c r="I441" s="102">
        <v>18.4</v>
      </c>
      <c r="J441" s="102">
        <v>18.32</v>
      </c>
      <c r="K441" s="102">
        <v>18.4116</v>
      </c>
    </row>
    <row r="442" spans="1:11" ht="16.5" customHeight="1">
      <c r="A442" s="83" t="s">
        <v>69</v>
      </c>
      <c r="B442" s="3"/>
      <c r="C442" s="50"/>
      <c r="D442" s="49"/>
      <c r="E442" s="82">
        <v>5000497</v>
      </c>
      <c r="F442" s="82">
        <f>SUM(G439:G441)</f>
        <v>265000</v>
      </c>
      <c r="G442" s="82">
        <v>265000</v>
      </c>
      <c r="H442" s="88">
        <v>0.0005760865</v>
      </c>
      <c r="I442" s="89">
        <v>19</v>
      </c>
      <c r="J442" s="89">
        <v>18.32</v>
      </c>
      <c r="K442" s="89">
        <v>18.8698</v>
      </c>
    </row>
    <row r="443" spans="1:11" s="103" customFormat="1" ht="16.5" customHeight="1">
      <c r="A443" s="96">
        <v>39279</v>
      </c>
      <c r="B443" s="97"/>
      <c r="C443" s="98"/>
      <c r="D443" s="99"/>
      <c r="E443" s="100">
        <v>766110</v>
      </c>
      <c r="F443" s="100"/>
      <c r="G443" s="100">
        <v>40000</v>
      </c>
      <c r="H443" s="101">
        <v>8.69565E-05</v>
      </c>
      <c r="I443" s="102">
        <v>19.1</v>
      </c>
      <c r="J443" s="102">
        <v>19.09</v>
      </c>
      <c r="K443" s="102">
        <v>19.15275</v>
      </c>
    </row>
    <row r="444" spans="1:11" s="103" customFormat="1" ht="16.5" customHeight="1">
      <c r="A444" s="96">
        <v>39280</v>
      </c>
      <c r="B444" s="97"/>
      <c r="C444" s="98"/>
      <c r="D444" s="99"/>
      <c r="E444" s="100">
        <v>2101782.1</v>
      </c>
      <c r="F444" s="100"/>
      <c r="G444" s="100">
        <v>110000</v>
      </c>
      <c r="H444" s="101">
        <v>0.00023913</v>
      </c>
      <c r="I444" s="102">
        <v>19.12</v>
      </c>
      <c r="J444" s="102">
        <v>19.07</v>
      </c>
      <c r="K444" s="102">
        <v>19.10711</v>
      </c>
    </row>
    <row r="445" spans="1:11" s="103" customFormat="1" ht="16.5" customHeight="1">
      <c r="A445" s="96">
        <v>39281</v>
      </c>
      <c r="B445" s="97"/>
      <c r="C445" s="98"/>
      <c r="D445" s="99"/>
      <c r="E445" s="100">
        <v>3292906.5</v>
      </c>
      <c r="F445" s="100"/>
      <c r="G445" s="100">
        <v>174000</v>
      </c>
      <c r="H445" s="101">
        <v>0.0003782609</v>
      </c>
      <c r="I445" s="102">
        <v>18.92</v>
      </c>
      <c r="J445" s="102">
        <v>18.85</v>
      </c>
      <c r="K445" s="102">
        <v>18.92475</v>
      </c>
    </row>
    <row r="446" spans="1:11" s="103" customFormat="1" ht="16.5" customHeight="1">
      <c r="A446" s="96">
        <v>39282</v>
      </c>
      <c r="B446" s="97"/>
      <c r="C446" s="98"/>
      <c r="D446" s="99"/>
      <c r="E446" s="100">
        <v>2261094</v>
      </c>
      <c r="F446" s="100"/>
      <c r="G446" s="100">
        <v>120000</v>
      </c>
      <c r="H446" s="101">
        <v>0.0002608696</v>
      </c>
      <c r="I446" s="102">
        <v>18.86</v>
      </c>
      <c r="J446" s="102">
        <v>18.8</v>
      </c>
      <c r="K446" s="102">
        <v>18.84245</v>
      </c>
    </row>
    <row r="447" spans="1:11" s="103" customFormat="1" ht="16.5" customHeight="1">
      <c r="A447" s="96">
        <v>39283</v>
      </c>
      <c r="B447" s="97"/>
      <c r="C447" s="98"/>
      <c r="D447" s="99"/>
      <c r="E447" s="100">
        <v>189551</v>
      </c>
      <c r="F447" s="100"/>
      <c r="G447" s="100">
        <v>10000</v>
      </c>
      <c r="H447" s="101">
        <v>2.17391E-05</v>
      </c>
      <c r="I447" s="102">
        <v>18.9</v>
      </c>
      <c r="J447" s="102">
        <v>18.9</v>
      </c>
      <c r="K447" s="102">
        <v>18.9551</v>
      </c>
    </row>
    <row r="448" spans="1:11" ht="16.5" customHeight="1">
      <c r="A448" s="83" t="s">
        <v>70</v>
      </c>
      <c r="B448" s="3"/>
      <c r="C448" s="50"/>
      <c r="D448" s="49"/>
      <c r="E448" s="82">
        <v>8611443.6</v>
      </c>
      <c r="F448" s="82">
        <v>454000</v>
      </c>
      <c r="G448" s="82">
        <v>454000</v>
      </c>
      <c r="H448" s="88">
        <v>0.0009869561</v>
      </c>
      <c r="I448" s="89">
        <v>19.12</v>
      </c>
      <c r="J448" s="89">
        <v>18.8</v>
      </c>
      <c r="K448" s="89">
        <v>18.96793744493392</v>
      </c>
    </row>
    <row r="449" spans="1:11" s="103" customFormat="1" ht="16.5" customHeight="1">
      <c r="A449" s="96">
        <v>39286</v>
      </c>
      <c r="B449" s="97"/>
      <c r="C449" s="98"/>
      <c r="D449" s="99"/>
      <c r="E449" s="100">
        <v>1699141.5</v>
      </c>
      <c r="F449" s="100"/>
      <c r="G449" s="100">
        <v>90000</v>
      </c>
      <c r="H449" s="101">
        <v>0.0001956522</v>
      </c>
      <c r="I449" s="102">
        <v>18.95</v>
      </c>
      <c r="J449" s="102">
        <v>18.8</v>
      </c>
      <c r="K449" s="102">
        <v>18.87935</v>
      </c>
    </row>
    <row r="450" spans="1:11" s="103" customFormat="1" ht="16.5" customHeight="1">
      <c r="A450" s="96">
        <v>39287</v>
      </c>
      <c r="B450" s="97"/>
      <c r="C450" s="98"/>
      <c r="D450" s="99"/>
      <c r="E450" s="100">
        <v>2241150</v>
      </c>
      <c r="F450" s="100"/>
      <c r="G450" s="100">
        <v>120000</v>
      </c>
      <c r="H450" s="101">
        <v>0.0002608696</v>
      </c>
      <c r="I450" s="102">
        <v>18.7</v>
      </c>
      <c r="J450" s="102">
        <v>18.62</v>
      </c>
      <c r="K450" s="102">
        <v>18.67625</v>
      </c>
    </row>
    <row r="451" spans="1:11" s="103" customFormat="1" ht="16.5" customHeight="1">
      <c r="A451" s="96">
        <v>39288</v>
      </c>
      <c r="B451" s="97"/>
      <c r="C451" s="98"/>
      <c r="D451" s="99"/>
      <c r="E451" s="100">
        <v>7313000</v>
      </c>
      <c r="F451" s="100"/>
      <c r="G451" s="100">
        <v>400000</v>
      </c>
      <c r="H451" s="101">
        <v>0.0008695652</v>
      </c>
      <c r="I451" s="102">
        <v>18.31</v>
      </c>
      <c r="J451" s="102">
        <v>18.1</v>
      </c>
      <c r="K451" s="102">
        <v>18.2825</v>
      </c>
    </row>
    <row r="452" spans="1:11" s="103" customFormat="1" ht="16.5" customHeight="1">
      <c r="A452" s="96">
        <v>39289</v>
      </c>
      <c r="B452" s="97"/>
      <c r="C452" s="98"/>
      <c r="D452" s="99"/>
      <c r="E452" s="100">
        <v>6210984.4</v>
      </c>
      <c r="F452" s="100"/>
      <c r="G452" s="100">
        <v>345500</v>
      </c>
      <c r="H452" s="101">
        <v>0.000751087</v>
      </c>
      <c r="I452" s="102">
        <v>18.12</v>
      </c>
      <c r="J452" s="102">
        <v>17.79</v>
      </c>
      <c r="K452" s="102">
        <v>17.9768</v>
      </c>
    </row>
    <row r="453" spans="1:11" s="103" customFormat="1" ht="16.5" customHeight="1">
      <c r="A453" s="96">
        <v>39290</v>
      </c>
      <c r="B453" s="97"/>
      <c r="C453" s="98"/>
      <c r="D453" s="99"/>
      <c r="E453" s="100">
        <v>1566994.5</v>
      </c>
      <c r="F453" s="100"/>
      <c r="G453" s="100">
        <v>90000</v>
      </c>
      <c r="H453" s="101">
        <v>0.0001956522</v>
      </c>
      <c r="I453" s="102">
        <v>17.6</v>
      </c>
      <c r="J453" s="102">
        <v>17.1</v>
      </c>
      <c r="K453" s="102">
        <v>17.41105</v>
      </c>
    </row>
    <row r="454" spans="1:11" ht="16.5" customHeight="1">
      <c r="A454" s="83" t="s">
        <v>71</v>
      </c>
      <c r="B454" s="3"/>
      <c r="C454" s="50"/>
      <c r="D454" s="49"/>
      <c r="E454" s="82">
        <v>19031270.4</v>
      </c>
      <c r="F454" s="82">
        <v>1045500</v>
      </c>
      <c r="G454" s="82">
        <v>1045500</v>
      </c>
      <c r="H454" s="88">
        <v>0.0022728261999999996</v>
      </c>
      <c r="I454" s="89">
        <v>18.95</v>
      </c>
      <c r="J454" s="89">
        <v>17.1</v>
      </c>
      <c r="K454" s="89">
        <v>18.203032424677186</v>
      </c>
    </row>
    <row r="455" spans="1:11" s="103" customFormat="1" ht="16.5" customHeight="1">
      <c r="A455" s="96">
        <v>39293</v>
      </c>
      <c r="B455" s="97"/>
      <c r="C455" s="98"/>
      <c r="D455" s="99"/>
      <c r="E455" s="100">
        <v>6196844.4</v>
      </c>
      <c r="F455" s="100"/>
      <c r="G455" s="100">
        <v>353000</v>
      </c>
      <c r="H455" s="101">
        <v>0.0007673913</v>
      </c>
      <c r="I455" s="102">
        <v>17.6</v>
      </c>
      <c r="J455" s="102">
        <v>17.45</v>
      </c>
      <c r="K455" s="102">
        <v>17.5548</v>
      </c>
    </row>
    <row r="456" spans="1:11" s="103" customFormat="1" ht="16.5" customHeight="1">
      <c r="A456" s="96">
        <v>39294</v>
      </c>
      <c r="B456" s="97"/>
      <c r="C456" s="98"/>
      <c r="D456" s="99"/>
      <c r="E456" s="100">
        <v>4626765</v>
      </c>
      <c r="F456" s="100"/>
      <c r="G456" s="100">
        <v>260000</v>
      </c>
      <c r="H456" s="101">
        <v>0.0005652174</v>
      </c>
      <c r="I456" s="102">
        <v>18.09</v>
      </c>
      <c r="J456" s="102">
        <v>17.51</v>
      </c>
      <c r="K456" s="102">
        <v>17.79525</v>
      </c>
    </row>
    <row r="457" spans="1:11" s="103" customFormat="1" ht="16.5" customHeight="1">
      <c r="A457" s="96">
        <v>39295</v>
      </c>
      <c r="B457" s="97"/>
      <c r="C457" s="98"/>
      <c r="D457" s="99"/>
      <c r="E457" s="100">
        <v>6775438.000000001</v>
      </c>
      <c r="F457" s="100"/>
      <c r="G457" s="100">
        <v>380000</v>
      </c>
      <c r="H457" s="101">
        <v>0.000826087</v>
      </c>
      <c r="I457" s="102">
        <v>17.99</v>
      </c>
      <c r="J457" s="102">
        <v>17.75</v>
      </c>
      <c r="K457" s="102">
        <v>17.8301</v>
      </c>
    </row>
    <row r="458" spans="1:11" s="103" customFormat="1" ht="16.5" customHeight="1">
      <c r="A458" s="96">
        <v>39296</v>
      </c>
      <c r="B458" s="97"/>
      <c r="C458" s="98"/>
      <c r="D458" s="99"/>
      <c r="E458" s="100">
        <v>7215240</v>
      </c>
      <c r="F458" s="100"/>
      <c r="G458" s="100">
        <v>400000</v>
      </c>
      <c r="H458" s="101">
        <v>0.0008695652</v>
      </c>
      <c r="I458" s="102">
        <v>18.18</v>
      </c>
      <c r="J458" s="102">
        <v>17.95</v>
      </c>
      <c r="K458" s="102">
        <v>18.0381</v>
      </c>
    </row>
    <row r="459" spans="1:11" s="103" customFormat="1" ht="16.5" customHeight="1">
      <c r="A459" s="96">
        <v>39297</v>
      </c>
      <c r="B459" s="97"/>
      <c r="C459" s="98"/>
      <c r="D459" s="99"/>
      <c r="E459" s="100">
        <v>6835879.5</v>
      </c>
      <c r="F459" s="100"/>
      <c r="G459" s="100">
        <v>370000</v>
      </c>
      <c r="H459" s="101">
        <v>0.0008043478</v>
      </c>
      <c r="I459" s="102">
        <v>18.51</v>
      </c>
      <c r="J459" s="102">
        <v>18.39</v>
      </c>
      <c r="K459" s="102">
        <v>18.47535</v>
      </c>
    </row>
    <row r="460" spans="1:11" ht="16.5" customHeight="1">
      <c r="A460" s="83" t="s">
        <v>72</v>
      </c>
      <c r="B460" s="3"/>
      <c r="C460" s="50"/>
      <c r="D460" s="49"/>
      <c r="E460" s="82">
        <v>31650166.900000002</v>
      </c>
      <c r="F460" s="82">
        <f>SUM(G455:G459)</f>
        <v>1763000</v>
      </c>
      <c r="G460" s="82">
        <v>1763000</v>
      </c>
      <c r="H460" s="88">
        <v>0.0038326087</v>
      </c>
      <c r="I460" s="89">
        <v>18.51</v>
      </c>
      <c r="J460" s="89">
        <v>17.45</v>
      </c>
      <c r="K460" s="89">
        <v>17.952448610323312</v>
      </c>
    </row>
    <row r="461" spans="1:11" s="103" customFormat="1" ht="16.5" customHeight="1">
      <c r="A461" s="96">
        <v>39300</v>
      </c>
      <c r="B461" s="97"/>
      <c r="C461" s="98"/>
      <c r="D461" s="99"/>
      <c r="E461" s="100">
        <v>5111012.5</v>
      </c>
      <c r="F461" s="100"/>
      <c r="G461" s="100">
        <v>275000</v>
      </c>
      <c r="H461" s="101">
        <v>0.0005978261</v>
      </c>
      <c r="I461" s="102">
        <v>18.68</v>
      </c>
      <c r="J461" s="102">
        <v>18.47</v>
      </c>
      <c r="K461" s="102">
        <v>18.5855</v>
      </c>
    </row>
    <row r="462" spans="1:11" s="103" customFormat="1" ht="16.5" customHeight="1">
      <c r="A462" s="96">
        <v>39301</v>
      </c>
      <c r="B462" s="97"/>
      <c r="C462" s="98"/>
      <c r="D462" s="99"/>
      <c r="E462" s="100">
        <v>7281221.999999999</v>
      </c>
      <c r="F462" s="100"/>
      <c r="G462" s="100">
        <v>390000</v>
      </c>
      <c r="H462" s="101">
        <v>0.0008478261</v>
      </c>
      <c r="I462" s="102">
        <v>18.75</v>
      </c>
      <c r="J462" s="102">
        <v>18.62</v>
      </c>
      <c r="K462" s="102">
        <v>18.6698</v>
      </c>
    </row>
    <row r="463" spans="1:11" s="103" customFormat="1" ht="16.5" customHeight="1">
      <c r="A463" s="96">
        <v>39302</v>
      </c>
      <c r="B463" s="97"/>
      <c r="C463" s="98"/>
      <c r="D463" s="99"/>
      <c r="E463" s="100">
        <v>7533880.000000001</v>
      </c>
      <c r="F463" s="100"/>
      <c r="G463" s="100">
        <v>400000</v>
      </c>
      <c r="H463" s="101">
        <v>0.0008695652</v>
      </c>
      <c r="I463" s="102">
        <v>18.93</v>
      </c>
      <c r="J463" s="102">
        <v>19.71</v>
      </c>
      <c r="K463" s="102">
        <v>18.8347</v>
      </c>
    </row>
    <row r="464" spans="1:11" s="103" customFormat="1" ht="16.5" customHeight="1">
      <c r="A464" s="96">
        <v>39303</v>
      </c>
      <c r="B464" s="97"/>
      <c r="C464" s="98"/>
      <c r="D464" s="99"/>
      <c r="E464" s="100">
        <v>7046017</v>
      </c>
      <c r="F464" s="100"/>
      <c r="G464" s="100">
        <v>380000</v>
      </c>
      <c r="H464" s="101">
        <v>0.000826087</v>
      </c>
      <c r="I464" s="102">
        <v>18.75</v>
      </c>
      <c r="J464" s="102">
        <v>18.4</v>
      </c>
      <c r="K464" s="102">
        <v>18.54215</v>
      </c>
    </row>
    <row r="465" spans="1:11" s="103" customFormat="1" ht="16.5" customHeight="1">
      <c r="A465" s="96">
        <v>39304</v>
      </c>
      <c r="B465" s="97"/>
      <c r="C465" s="98"/>
      <c r="D465" s="99"/>
      <c r="E465" s="100">
        <v>7349920</v>
      </c>
      <c r="F465" s="100"/>
      <c r="G465" s="100">
        <v>400000</v>
      </c>
      <c r="H465" s="101">
        <v>0.0008695652</v>
      </c>
      <c r="I465" s="102">
        <v>18.59</v>
      </c>
      <c r="J465" s="102">
        <v>18.03</v>
      </c>
      <c r="K465" s="102">
        <v>18.3748</v>
      </c>
    </row>
    <row r="466" spans="1:11" ht="16.5" customHeight="1">
      <c r="A466" s="83" t="s">
        <v>90</v>
      </c>
      <c r="B466" s="3"/>
      <c r="C466" s="50"/>
      <c r="D466" s="49"/>
      <c r="E466" s="82">
        <v>34322051.5</v>
      </c>
      <c r="F466" s="82">
        <v>1845000</v>
      </c>
      <c r="G466" s="82">
        <v>1845000</v>
      </c>
      <c r="H466" s="88">
        <v>0.0040108696</v>
      </c>
      <c r="I466" s="89">
        <v>18.93</v>
      </c>
      <c r="J466" s="89">
        <v>18.03</v>
      </c>
      <c r="K466" s="89">
        <v>18.602737940379402</v>
      </c>
    </row>
    <row r="467" spans="1:11" s="103" customFormat="1" ht="16.5" customHeight="1">
      <c r="A467" s="96">
        <v>39307</v>
      </c>
      <c r="B467" s="97"/>
      <c r="C467" s="98"/>
      <c r="D467" s="99"/>
      <c r="E467" s="100">
        <v>6281029.65</v>
      </c>
      <c r="F467" s="100"/>
      <c r="G467" s="100">
        <v>347000</v>
      </c>
      <c r="H467" s="101">
        <v>0.0007543478</v>
      </c>
      <c r="I467" s="102">
        <v>18.21</v>
      </c>
      <c r="J467" s="102">
        <v>18.01</v>
      </c>
      <c r="K467" s="102">
        <v>18.10095</v>
      </c>
    </row>
    <row r="468" spans="1:11" s="103" customFormat="1" ht="16.5" customHeight="1">
      <c r="A468" s="96">
        <v>39308</v>
      </c>
      <c r="B468" s="97"/>
      <c r="C468" s="98"/>
      <c r="D468" s="99"/>
      <c r="E468" s="100">
        <v>6205532.25</v>
      </c>
      <c r="F468" s="100"/>
      <c r="G468" s="100">
        <v>345000</v>
      </c>
      <c r="H468" s="101">
        <v>0.00075</v>
      </c>
      <c r="I468" s="102">
        <v>18.1</v>
      </c>
      <c r="J468" s="102">
        <v>17.84</v>
      </c>
      <c r="K468" s="102">
        <v>17.98705</v>
      </c>
    </row>
    <row r="469" spans="1:11" s="103" customFormat="1" ht="16.5" customHeight="1">
      <c r="A469" s="96">
        <v>39310</v>
      </c>
      <c r="B469" s="97"/>
      <c r="C469" s="98"/>
      <c r="D469" s="99"/>
      <c r="E469" s="100">
        <v>6614475</v>
      </c>
      <c r="F469" s="100"/>
      <c r="G469" s="100">
        <v>375000</v>
      </c>
      <c r="H469" s="101">
        <v>0.0008152174</v>
      </c>
      <c r="I469" s="102">
        <v>17.8</v>
      </c>
      <c r="J469" s="102">
        <v>17.53</v>
      </c>
      <c r="K469" s="102">
        <v>17.6386</v>
      </c>
    </row>
    <row r="470" spans="1:11" s="103" customFormat="1" ht="16.5" customHeight="1">
      <c r="A470" s="96">
        <v>39311</v>
      </c>
      <c r="B470" s="97"/>
      <c r="C470" s="98"/>
      <c r="D470" s="99"/>
      <c r="E470" s="100">
        <v>6760118.75</v>
      </c>
      <c r="F470" s="100"/>
      <c r="G470" s="100">
        <v>385000</v>
      </c>
      <c r="H470" s="101">
        <v>0.0008369565</v>
      </c>
      <c r="I470" s="102">
        <v>18</v>
      </c>
      <c r="J470" s="102">
        <v>17.36</v>
      </c>
      <c r="K470" s="102">
        <v>17.55875</v>
      </c>
    </row>
    <row r="471" spans="1:11" ht="16.5" customHeight="1">
      <c r="A471" s="83" t="s">
        <v>91</v>
      </c>
      <c r="B471" s="3"/>
      <c r="C471" s="50"/>
      <c r="D471" s="49"/>
      <c r="E471" s="82">
        <v>25861155.65</v>
      </c>
      <c r="F471" s="82">
        <v>1452000</v>
      </c>
      <c r="G471" s="82">
        <v>1452000</v>
      </c>
      <c r="H471" s="88">
        <v>0.0031565217</v>
      </c>
      <c r="I471" s="89">
        <v>18.21</v>
      </c>
      <c r="J471" s="89">
        <v>17.36</v>
      </c>
      <c r="K471" s="89">
        <v>17.810713257575756</v>
      </c>
    </row>
    <row r="472" spans="1:11" s="103" customFormat="1" ht="16.5" customHeight="1">
      <c r="A472" s="96">
        <v>39314</v>
      </c>
      <c r="B472" s="97"/>
      <c r="C472" s="98"/>
      <c r="D472" s="99"/>
      <c r="E472" s="100">
        <v>4299195.6</v>
      </c>
      <c r="F472" s="100"/>
      <c r="G472" s="100">
        <v>240000</v>
      </c>
      <c r="H472" s="101">
        <v>0.0005217391</v>
      </c>
      <c r="I472" s="102">
        <v>18.09</v>
      </c>
      <c r="J472" s="102">
        <v>17.75</v>
      </c>
      <c r="K472" s="102">
        <v>17.913315</v>
      </c>
    </row>
    <row r="473" spans="1:11" s="103" customFormat="1" ht="16.5" customHeight="1">
      <c r="A473" s="96">
        <v>39315</v>
      </c>
      <c r="B473" s="97"/>
      <c r="C473" s="98"/>
      <c r="D473" s="99"/>
      <c r="E473" s="100">
        <v>3331433.75</v>
      </c>
      <c r="F473" s="100"/>
      <c r="G473" s="100">
        <v>185000</v>
      </c>
      <c r="H473" s="101">
        <v>0.0004021739</v>
      </c>
      <c r="I473" s="102">
        <v>18.29</v>
      </c>
      <c r="J473" s="102">
        <v>17.82</v>
      </c>
      <c r="K473" s="102">
        <v>18.00775</v>
      </c>
    </row>
    <row r="474" spans="1:11" s="103" customFormat="1" ht="16.5" customHeight="1">
      <c r="A474" s="96">
        <v>39316</v>
      </c>
      <c r="B474" s="97"/>
      <c r="C474" s="98"/>
      <c r="D474" s="99"/>
      <c r="E474" s="100">
        <v>4799432.3</v>
      </c>
      <c r="F474" s="100"/>
      <c r="G474" s="100">
        <v>260000</v>
      </c>
      <c r="H474" s="101">
        <v>0.0005652174</v>
      </c>
      <c r="I474" s="102">
        <v>18.55</v>
      </c>
      <c r="J474" s="102">
        <v>18.39</v>
      </c>
      <c r="K474" s="102">
        <v>18.459355</v>
      </c>
    </row>
    <row r="475" spans="1:11" s="103" customFormat="1" ht="16.5" customHeight="1">
      <c r="A475" s="96">
        <v>39317</v>
      </c>
      <c r="B475" s="97"/>
      <c r="C475" s="98"/>
      <c r="D475" s="99"/>
      <c r="E475" s="100">
        <v>6317675.999999999</v>
      </c>
      <c r="F475" s="100"/>
      <c r="G475" s="100">
        <v>340000</v>
      </c>
      <c r="H475" s="101">
        <v>0.0007391304</v>
      </c>
      <c r="I475" s="102">
        <v>18.7</v>
      </c>
      <c r="J475" s="102">
        <v>18.5</v>
      </c>
      <c r="K475" s="102">
        <v>18.5814</v>
      </c>
    </row>
    <row r="476" spans="1:11" s="103" customFormat="1" ht="16.5" customHeight="1">
      <c r="A476" s="96">
        <v>39318</v>
      </c>
      <c r="B476" s="97"/>
      <c r="C476" s="98"/>
      <c r="D476" s="99"/>
      <c r="E476" s="100">
        <v>729870</v>
      </c>
      <c r="F476" s="100"/>
      <c r="G476" s="100">
        <v>40000</v>
      </c>
      <c r="H476" s="101">
        <v>8.69565E-05</v>
      </c>
      <c r="I476" s="102">
        <v>18.53</v>
      </c>
      <c r="J476" s="102">
        <v>18.1</v>
      </c>
      <c r="K476" s="102">
        <v>18.24675</v>
      </c>
    </row>
    <row r="477" spans="1:11" ht="16.5" customHeight="1">
      <c r="A477" s="83" t="s">
        <v>73</v>
      </c>
      <c r="B477" s="3"/>
      <c r="C477" s="50"/>
      <c r="D477" s="49"/>
      <c r="E477" s="82">
        <v>19477607.650000002</v>
      </c>
      <c r="F477" s="82">
        <v>1065000</v>
      </c>
      <c r="G477" s="82">
        <v>1065000</v>
      </c>
      <c r="H477" s="88">
        <v>0.0023152173</v>
      </c>
      <c r="I477" s="89">
        <v>18.7</v>
      </c>
      <c r="J477" s="89">
        <v>17.75</v>
      </c>
      <c r="K477" s="89">
        <v>18.288833474178407</v>
      </c>
    </row>
    <row r="478" spans="1:11" s="103" customFormat="1" ht="16.5" customHeight="1">
      <c r="A478" s="96">
        <v>39321</v>
      </c>
      <c r="B478" s="97"/>
      <c r="C478" s="98"/>
      <c r="D478" s="99"/>
      <c r="E478" s="100">
        <v>1882650</v>
      </c>
      <c r="F478" s="100"/>
      <c r="G478" s="100">
        <v>100000</v>
      </c>
      <c r="H478" s="101">
        <v>0.0002173913</v>
      </c>
      <c r="I478" s="102">
        <v>18.9</v>
      </c>
      <c r="J478" s="102">
        <v>18.7</v>
      </c>
      <c r="K478" s="102">
        <v>18.8265</v>
      </c>
    </row>
    <row r="479" spans="1:11" s="103" customFormat="1" ht="16.5" customHeight="1">
      <c r="A479" s="96">
        <v>39322</v>
      </c>
      <c r="B479" s="97"/>
      <c r="C479" s="98"/>
      <c r="D479" s="99"/>
      <c r="E479" s="100">
        <v>2517621.75</v>
      </c>
      <c r="F479" s="100"/>
      <c r="G479" s="100">
        <v>135000</v>
      </c>
      <c r="H479" s="101">
        <v>0.0002934783</v>
      </c>
      <c r="I479" s="102">
        <v>18.73</v>
      </c>
      <c r="J479" s="102">
        <v>18.6</v>
      </c>
      <c r="K479" s="102">
        <v>18.64905</v>
      </c>
    </row>
    <row r="480" spans="1:11" s="103" customFormat="1" ht="16.5" customHeight="1">
      <c r="A480" s="96">
        <v>39323</v>
      </c>
      <c r="B480" s="97"/>
      <c r="C480" s="98"/>
      <c r="D480" s="99"/>
      <c r="E480" s="100">
        <v>1687302</v>
      </c>
      <c r="F480" s="100"/>
      <c r="G480" s="100">
        <v>90000</v>
      </c>
      <c r="H480" s="101">
        <v>0.0001956522</v>
      </c>
      <c r="I480" s="102">
        <v>18.88</v>
      </c>
      <c r="J480" s="102">
        <v>18.4</v>
      </c>
      <c r="K480" s="102">
        <v>18.7478</v>
      </c>
    </row>
    <row r="481" spans="1:11" s="103" customFormat="1" ht="16.5" customHeight="1">
      <c r="A481" s="96">
        <v>39324</v>
      </c>
      <c r="B481" s="97"/>
      <c r="C481" s="98"/>
      <c r="D481" s="99"/>
      <c r="E481" s="100">
        <v>2936800.5</v>
      </c>
      <c r="F481" s="100"/>
      <c r="G481" s="100">
        <v>155000</v>
      </c>
      <c r="H481" s="101">
        <v>0.0003369565</v>
      </c>
      <c r="I481" s="102">
        <v>19</v>
      </c>
      <c r="J481" s="102">
        <v>18.7</v>
      </c>
      <c r="K481" s="102">
        <v>18.9471</v>
      </c>
    </row>
    <row r="482" spans="1:11" s="103" customFormat="1" ht="16.5" customHeight="1">
      <c r="A482" s="96">
        <v>39325</v>
      </c>
      <c r="B482" s="97"/>
      <c r="C482" s="98"/>
      <c r="D482" s="99"/>
      <c r="E482" s="100">
        <v>6856891.2</v>
      </c>
      <c r="F482" s="100"/>
      <c r="G482" s="100">
        <v>360000</v>
      </c>
      <c r="H482" s="101">
        <v>0.0007826087</v>
      </c>
      <c r="I482" s="102">
        <v>19.15</v>
      </c>
      <c r="J482" s="102">
        <v>18.95</v>
      </c>
      <c r="K482" s="102">
        <v>19.04692</v>
      </c>
    </row>
    <row r="483" spans="1:11" ht="16.5" customHeight="1">
      <c r="A483" s="83" t="s">
        <v>50</v>
      </c>
      <c r="B483" s="3"/>
      <c r="C483" s="50"/>
      <c r="D483" s="49"/>
      <c r="E483" s="82">
        <v>15881265.45</v>
      </c>
      <c r="F483" s="82">
        <v>840000</v>
      </c>
      <c r="G483" s="82">
        <v>840000</v>
      </c>
      <c r="H483" s="88">
        <v>0.001826087</v>
      </c>
      <c r="I483" s="89">
        <v>19.15</v>
      </c>
      <c r="J483" s="89">
        <v>18.4</v>
      </c>
      <c r="K483" s="89">
        <v>18.906268392857143</v>
      </c>
    </row>
    <row r="484" spans="1:11" s="103" customFormat="1" ht="16.5" customHeight="1">
      <c r="A484" s="96">
        <v>39328</v>
      </c>
      <c r="B484" s="97"/>
      <c r="C484" s="98"/>
      <c r="D484" s="99"/>
      <c r="E484" s="100">
        <v>1707291</v>
      </c>
      <c r="F484" s="100"/>
      <c r="G484" s="100">
        <v>90000</v>
      </c>
      <c r="H484" s="101">
        <v>0.0001956522</v>
      </c>
      <c r="I484" s="102">
        <v>19</v>
      </c>
      <c r="J484" s="102">
        <v>18.95</v>
      </c>
      <c r="K484" s="102">
        <v>18.9699</v>
      </c>
    </row>
    <row r="485" spans="1:11" s="103" customFormat="1" ht="16.5" customHeight="1">
      <c r="A485" s="96">
        <v>39330</v>
      </c>
      <c r="B485" s="97"/>
      <c r="C485" s="98"/>
      <c r="D485" s="99"/>
      <c r="E485" s="100">
        <v>2001221.25</v>
      </c>
      <c r="G485" s="100">
        <v>105000</v>
      </c>
      <c r="H485" s="101">
        <v>0.0002282609</v>
      </c>
      <c r="I485" s="102">
        <v>19.14</v>
      </c>
      <c r="J485" s="102">
        <v>18.98</v>
      </c>
      <c r="K485" s="102">
        <v>19.05925</v>
      </c>
    </row>
    <row r="486" spans="1:11" s="103" customFormat="1" ht="16.5" customHeight="1">
      <c r="A486" s="96">
        <v>39331</v>
      </c>
      <c r="B486" s="97"/>
      <c r="C486" s="98"/>
      <c r="D486" s="99"/>
      <c r="E486" s="100">
        <v>1232539.75</v>
      </c>
      <c r="G486" s="100">
        <v>65000</v>
      </c>
      <c r="H486" s="101">
        <v>0.0001413043</v>
      </c>
      <c r="I486" s="102">
        <v>19</v>
      </c>
      <c r="J486" s="102">
        <v>18.88</v>
      </c>
      <c r="K486" s="102">
        <v>18.96215</v>
      </c>
    </row>
    <row r="487" spans="1:11" s="103" customFormat="1" ht="16.5" customHeight="1">
      <c r="A487" s="96">
        <v>39332</v>
      </c>
      <c r="B487" s="97"/>
      <c r="C487" s="98"/>
      <c r="D487" s="99"/>
      <c r="E487" s="100">
        <v>2953821</v>
      </c>
      <c r="F487" s="100"/>
      <c r="G487" s="100">
        <v>156000</v>
      </c>
      <c r="H487" s="101">
        <v>0.0003391304</v>
      </c>
      <c r="I487" s="102">
        <v>19.01</v>
      </c>
      <c r="J487" s="102">
        <v>18.79</v>
      </c>
      <c r="K487" s="102">
        <v>18.93475</v>
      </c>
    </row>
    <row r="488" spans="1:11" s="103" customFormat="1" ht="16.5" customHeight="1">
      <c r="A488" s="83" t="s">
        <v>51</v>
      </c>
      <c r="B488" s="3"/>
      <c r="C488" s="50"/>
      <c r="D488" s="49"/>
      <c r="E488" s="82">
        <v>7894873</v>
      </c>
      <c r="F488" s="82">
        <v>416000</v>
      </c>
      <c r="G488" s="82">
        <f>SUM(G484:G487)</f>
        <v>416000</v>
      </c>
      <c r="H488" s="88">
        <v>0.0009043478</v>
      </c>
      <c r="I488" s="89">
        <v>19.14</v>
      </c>
      <c r="J488" s="89">
        <v>18.79</v>
      </c>
      <c r="K488" s="89">
        <v>18.978060096153847</v>
      </c>
    </row>
    <row r="489" spans="1:11" s="103" customFormat="1" ht="16.5" customHeight="1">
      <c r="A489" s="96">
        <v>39337</v>
      </c>
      <c r="B489" s="97"/>
      <c r="C489" s="98"/>
      <c r="D489" s="99"/>
      <c r="E489" s="100">
        <v>926740</v>
      </c>
      <c r="F489" s="100"/>
      <c r="G489" s="100">
        <v>50000</v>
      </c>
      <c r="H489" s="101">
        <v>0.0001086957</v>
      </c>
      <c r="I489" s="102">
        <v>18.5</v>
      </c>
      <c r="J489" s="102">
        <v>18.41</v>
      </c>
      <c r="K489" s="102">
        <v>18.5348</v>
      </c>
    </row>
    <row r="490" spans="1:11" s="103" customFormat="1" ht="16.5" customHeight="1">
      <c r="A490" s="96">
        <v>39339</v>
      </c>
      <c r="B490" s="97"/>
      <c r="C490" s="98"/>
      <c r="D490" s="99"/>
      <c r="E490" s="100">
        <v>719156</v>
      </c>
      <c r="F490" s="100"/>
      <c r="G490" s="100">
        <v>40000</v>
      </c>
      <c r="H490" s="101">
        <v>8.69565E-05</v>
      </c>
      <c r="I490" s="102">
        <v>18</v>
      </c>
      <c r="J490" s="102">
        <v>17.91</v>
      </c>
      <c r="K490" s="102">
        <v>17.9789</v>
      </c>
    </row>
    <row r="491" spans="1:11" ht="16.5" customHeight="1">
      <c r="A491" s="83" t="s">
        <v>52</v>
      </c>
      <c r="B491" s="3"/>
      <c r="C491" s="50"/>
      <c r="D491" s="49"/>
      <c r="E491" s="82">
        <v>1645896</v>
      </c>
      <c r="F491" s="82">
        <v>90000</v>
      </c>
      <c r="G491" s="82">
        <v>90000</v>
      </c>
      <c r="H491" s="88">
        <v>0.0001956522</v>
      </c>
      <c r="I491" s="89">
        <v>18.5</v>
      </c>
      <c r="J491" s="89">
        <v>17.91</v>
      </c>
      <c r="K491" s="89">
        <v>18.287733333333332</v>
      </c>
    </row>
    <row r="492" spans="1:11" s="103" customFormat="1" ht="16.5" customHeight="1">
      <c r="A492" s="96">
        <v>39342</v>
      </c>
      <c r="B492" s="97"/>
      <c r="C492" s="98"/>
      <c r="D492" s="99"/>
      <c r="E492" s="100">
        <v>530407.5</v>
      </c>
      <c r="F492" s="100"/>
      <c r="G492" s="100">
        <v>30000</v>
      </c>
      <c r="H492" s="101">
        <v>6.52174E-05</v>
      </c>
      <c r="I492" s="102">
        <v>17.66</v>
      </c>
      <c r="J492" s="102">
        <v>17.71</v>
      </c>
      <c r="K492" s="102">
        <v>17.68025</v>
      </c>
    </row>
    <row r="493" spans="1:11" s="103" customFormat="1" ht="16.5" customHeight="1">
      <c r="A493" s="96">
        <v>39344</v>
      </c>
      <c r="B493" s="97"/>
      <c r="C493" s="98"/>
      <c r="D493" s="99"/>
      <c r="E493" s="100">
        <v>3221577</v>
      </c>
      <c r="F493" s="100"/>
      <c r="G493" s="100">
        <v>180000</v>
      </c>
      <c r="H493" s="101">
        <v>0.0003913043</v>
      </c>
      <c r="I493" s="102">
        <v>18.2</v>
      </c>
      <c r="J493" s="102">
        <v>17.7</v>
      </c>
      <c r="K493" s="102">
        <v>17.89765</v>
      </c>
    </row>
    <row r="494" spans="1:11" ht="16.5" customHeight="1">
      <c r="A494" s="83" t="s">
        <v>53</v>
      </c>
      <c r="B494" s="3"/>
      <c r="C494" s="50"/>
      <c r="D494" s="49"/>
      <c r="E494" s="82">
        <v>3751984.5</v>
      </c>
      <c r="F494" s="82">
        <v>210000</v>
      </c>
      <c r="G494" s="82">
        <v>210000</v>
      </c>
      <c r="H494" s="88">
        <v>0.00045652169999999996</v>
      </c>
      <c r="I494" s="89">
        <v>18.2</v>
      </c>
      <c r="J494" s="89">
        <v>17.7</v>
      </c>
      <c r="K494" s="89">
        <v>17.86659285714286</v>
      </c>
    </row>
    <row r="495" spans="1:11" s="103" customFormat="1" ht="16.5" customHeight="1">
      <c r="A495" s="107" t="s">
        <v>92</v>
      </c>
      <c r="B495" s="97"/>
      <c r="C495" s="98"/>
      <c r="D495" s="99"/>
      <c r="E495" s="100">
        <v>3434274.9</v>
      </c>
      <c r="F495" s="100">
        <v>191800</v>
      </c>
      <c r="G495" s="100">
        <v>191800</v>
      </c>
      <c r="H495" s="101">
        <v>0.0004169565</v>
      </c>
      <c r="I495" s="102">
        <v>17.99</v>
      </c>
      <c r="J495" s="102">
        <v>17.76</v>
      </c>
      <c r="K495" s="102">
        <v>17.9055</v>
      </c>
    </row>
    <row r="496" spans="1:11" ht="16.5" customHeight="1">
      <c r="A496" s="83" t="s">
        <v>54</v>
      </c>
      <c r="B496" s="3"/>
      <c r="C496" s="50"/>
      <c r="D496" s="49"/>
      <c r="E496" s="82">
        <v>3434274.9</v>
      </c>
      <c r="F496" s="82">
        <v>191800</v>
      </c>
      <c r="G496" s="82">
        <v>191800</v>
      </c>
      <c r="H496" s="88">
        <v>0.0004</v>
      </c>
      <c r="I496" s="89">
        <v>17.99</v>
      </c>
      <c r="J496" s="89">
        <v>17.76</v>
      </c>
      <c r="K496" s="89">
        <v>17.9055</v>
      </c>
    </row>
    <row r="497" spans="1:11" ht="16.5" customHeight="1">
      <c r="A497" s="30"/>
      <c r="B497" s="3"/>
      <c r="C497" s="50"/>
      <c r="D497" s="49"/>
      <c r="E497" s="24"/>
      <c r="F497" s="50"/>
      <c r="G497" s="62"/>
      <c r="H497" s="10"/>
      <c r="I497" s="10"/>
      <c r="J497" s="11"/>
      <c r="K497" s="12"/>
    </row>
    <row r="498" spans="1:12" ht="14.25">
      <c r="A498" s="78" t="s">
        <v>60</v>
      </c>
      <c r="B498" s="3"/>
      <c r="C498" s="48"/>
      <c r="D498" s="28"/>
      <c r="E498" s="79">
        <f>E373+E379+E386+E391+E397+E399+E401+E407+E412+E418+E424+E430+E438+E442+E448+E454+E460+E466+E471+E477+E483+E488+E491+E494+E496</f>
        <v>335728462.6399999</v>
      </c>
      <c r="F498" s="85">
        <f>SUM(F373:F496)</f>
        <v>18066800</v>
      </c>
      <c r="G498" s="79">
        <f>G373+G379+G386+G391+G397+G399+G401+G407+G412+G418+G424+G430+G438+G442+G448+G454+G460+G466+G471+G477+G483+G488+G491+G494+G496</f>
        <v>17875000</v>
      </c>
      <c r="H498" s="94">
        <f>H373+H379+H386+H391+H397+H399+H401+H407+H412+H418+H424+H430+H438+H442+H448+H454+H460+H466+H471+H477+H483+H488+H491+H494+H496</f>
        <v>0.03884082339999998</v>
      </c>
      <c r="I498" s="95"/>
      <c r="J498" s="95"/>
      <c r="K498" s="95"/>
      <c r="L498" s="74"/>
    </row>
    <row r="499" spans="1:11" ht="16.5" customHeight="1">
      <c r="A499" s="30"/>
      <c r="B499" s="3"/>
      <c r="C499" s="50"/>
      <c r="D499" s="49"/>
      <c r="E499" s="24"/>
      <c r="F499" s="50"/>
      <c r="G499" s="62"/>
      <c r="H499" s="10"/>
      <c r="I499" s="10"/>
      <c r="J499" s="11"/>
      <c r="K499" s="12"/>
    </row>
    <row r="500" spans="1:12" ht="16.5" customHeight="1">
      <c r="A500" s="167" t="s">
        <v>85</v>
      </c>
      <c r="B500" s="168"/>
      <c r="C500" s="168"/>
      <c r="D500" s="169"/>
      <c r="E500" s="75">
        <f>E366+E498</f>
        <v>994538929.2739539</v>
      </c>
      <c r="F500" s="75">
        <f>F366+F498</f>
        <v>55330170</v>
      </c>
      <c r="G500" s="75">
        <f>G366+G498</f>
        <v>55138370</v>
      </c>
      <c r="H500" s="77">
        <f>H366+H498</f>
        <v>0.11336657939999992</v>
      </c>
      <c r="I500" s="76"/>
      <c r="J500" s="76"/>
      <c r="K500" s="76"/>
      <c r="L500" s="74"/>
    </row>
    <row r="501" spans="1:11" ht="12.75">
      <c r="A501" s="3"/>
      <c r="E501" s="63"/>
      <c r="G501" s="63"/>
      <c r="H501" s="8"/>
      <c r="I501" s="8"/>
      <c r="J501" s="8"/>
      <c r="K501" s="8"/>
    </row>
    <row r="502" spans="5:10" ht="14.25">
      <c r="E502" s="85"/>
      <c r="F502" s="94"/>
      <c r="J502" s="79"/>
    </row>
    <row r="503" spans="5:10" ht="14.25">
      <c r="E503" s="51"/>
      <c r="F503" s="44"/>
      <c r="J503" s="43"/>
    </row>
    <row r="504" spans="5:11" ht="14.25">
      <c r="E504" s="51"/>
      <c r="F504" s="44"/>
      <c r="G504" s="44"/>
      <c r="H504" s="44"/>
      <c r="J504" s="43"/>
      <c r="K504" s="43"/>
    </row>
    <row r="506" spans="6:9" ht="14.25">
      <c r="F506" s="17"/>
      <c r="G506" s="17"/>
      <c r="H506" s="17"/>
      <c r="I506" s="21"/>
    </row>
    <row r="508" spans="5:10" ht="14.25">
      <c r="E508" s="43"/>
      <c r="F508" s="44"/>
      <c r="J508" s="43"/>
    </row>
  </sheetData>
  <mergeCells count="4">
    <mergeCell ref="G4:J5"/>
    <mergeCell ref="A368:K368"/>
    <mergeCell ref="A369:K369"/>
    <mergeCell ref="A500:D500"/>
  </mergeCells>
  <conditionalFormatting sqref="K370 E367 F54:F55 L14:IV14 C28:C30 C36:C39 C21 B54:B55 D54:D55 K367 E370">
    <cfRule type="cellIs" priority="1" dxfId="0" operator="notEqual" stopIfTrue="1">
      <formula>""</formula>
    </cfRule>
  </conditionalFormatting>
  <printOptions horizontalCentered="1"/>
  <pageMargins left="0.8661417322834646" right="0.1968503937007874" top="0.28" bottom="0.35433070866141736" header="0.15748031496062992" footer="0.15748031496062992"/>
  <pageSetup cellComments="asDisplayed" fitToHeight="4" horizontalDpi="600" verticalDpi="600" orientation="landscape" paperSize="9" scale="31" r:id="rId2"/>
  <headerFooter alignWithMargins="0">
    <oddFooter>&amp;L&amp;"Verdana,Standard"&amp;8Telekom Austria Group Fact Sheet 1Q 06 IFRS&amp;C&amp;"Verdana,Standard"&amp;8Page &amp;P of &amp;N&amp;R&amp;"Verdana,Standard"&amp;8Printed: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u97D7UO</dc:creator>
  <cp:keywords/>
  <dc:description/>
  <cp:lastModifiedBy>Vera Sokulskyj</cp:lastModifiedBy>
  <cp:lastPrinted>2007-06-11T10:46:07Z</cp:lastPrinted>
  <dcterms:created xsi:type="dcterms:W3CDTF">2006-06-12T13:43:55Z</dcterms:created>
  <dcterms:modified xsi:type="dcterms:W3CDTF">2007-10-01T09:08:10Z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